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Algemeen\G-schijf\Laskar_documentatie\Prijslijsten\2. Bruto Prijslijst Handel\"/>
    </mc:Choice>
  </mc:AlternateContent>
  <xr:revisionPtr revIDLastSave="0" documentId="8_{5962F432-AFE4-47D6-8061-B8433710E521}" xr6:coauthVersionLast="47" xr6:coauthVersionMax="47" xr10:uidLastSave="{00000000-0000-0000-0000-000000000000}"/>
  <bookViews>
    <workbookView xWindow="28680" yWindow="-120" windowWidth="29040" windowHeight="15840" xr2:uid="{8D9D7AA1-7221-4351-8370-F20A0BD80779}"/>
  </bookViews>
  <sheets>
    <sheet name="Export_18012_20260601113312" sheetId="1" r:id="rId1"/>
  </sheets>
  <calcPr calcId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C18" i="1"/>
  <c r="A19" i="1"/>
  <c r="A20" i="1"/>
  <c r="A21" i="1"/>
  <c r="A22" i="1"/>
  <c r="A23" i="1"/>
  <c r="A24" i="1"/>
  <c r="A25" i="1"/>
  <c r="A26" i="1"/>
  <c r="A27" i="1"/>
  <c r="A28" i="1"/>
  <c r="A29" i="1"/>
  <c r="A30" i="1"/>
  <c r="C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C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C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</calcChain>
</file>

<file path=xl/sharedStrings.xml><?xml version="1.0" encoding="utf-8"?>
<sst xmlns="http://schemas.openxmlformats.org/spreadsheetml/2006/main" count="721" uniqueCount="349">
  <si>
    <t>Code</t>
  </si>
  <si>
    <t>Omschrijving</t>
  </si>
  <si>
    <t>Alfacode</t>
  </si>
  <si>
    <t>Grondslag</t>
  </si>
  <si>
    <t>Bedrag</t>
  </si>
  <si>
    <t>**Legeringstoeslag lasdraad**</t>
  </si>
  <si>
    <t>MIG/TIG EN OP DRAAD</t>
  </si>
  <si>
    <t>Tarief</t>
  </si>
  <si>
    <t>Legeringstoeslag lasdraad</t>
  </si>
  <si>
    <t>308-308LSi en 347-347Si</t>
  </si>
  <si>
    <t>MIG/TIG/OP309L-309LSi</t>
  </si>
  <si>
    <t>MIG/TIG en OP    309 Mol</t>
  </si>
  <si>
    <t>MIG/TIG/OP 316L-316LSi</t>
  </si>
  <si>
    <t>MIG/TIG/OP en Tig 625</t>
  </si>
  <si>
    <t>Legeringstoeslag Cunifer 70-30</t>
  </si>
  <si>
    <t>Legeringstoeslag Tig Cun</t>
  </si>
  <si>
    <t>Legeringstoeslag duplex</t>
  </si>
  <si>
    <t>Legeringstoeslag 310 en 253</t>
  </si>
  <si>
    <t>Legeringstoeslag 310/253</t>
  </si>
  <si>
    <t>MIG/TIG en OP 307Si</t>
  </si>
  <si>
    <t>** Laselektroden **</t>
  </si>
  <si>
    <t>Legeringstoeslag</t>
  </si>
  <si>
    <t>Leg. toesl. elektroden</t>
  </si>
  <si>
    <t>309L-309LSi</t>
  </si>
  <si>
    <t>309MoL</t>
  </si>
  <si>
    <t>316L</t>
  </si>
  <si>
    <t>Easycrom</t>
  </si>
  <si>
    <t>310 en 253</t>
  </si>
  <si>
    <t>Leg. toesl. elektroden / draad</t>
  </si>
  <si>
    <t>Hard 60</t>
  </si>
  <si>
    <t>Cast NiFe</t>
  </si>
  <si>
    <t>** MIG en TIG draden</t>
  </si>
  <si>
    <t>Grondstoffentoeslag</t>
  </si>
  <si>
    <t>Grondst.toesl. Mig &amp; Tig draad</t>
  </si>
  <si>
    <t>Ongeleg. Mig &amp; Tig draad</t>
  </si>
  <si>
    <t>Grondstoftoeslag</t>
  </si>
  <si>
    <t>AS-RMS &gt;1,5Ni</t>
  </si>
  <si>
    <t>RVS Mig &amp; Tig draden</t>
  </si>
  <si>
    <t>Aluminium - AS-ALU</t>
  </si>
  <si>
    <t>Cast Ni</t>
  </si>
  <si>
    <t>Grondst.toesl. Mig &amp; Tig</t>
  </si>
  <si>
    <t>Leg.toeslag.elektroden / draad</t>
  </si>
  <si>
    <t>Hard 100</t>
  </si>
  <si>
    <t>383 en 385</t>
  </si>
  <si>
    <t>** Gevulde lasdraden**</t>
  </si>
  <si>
    <t>AS-RMS CW</t>
  </si>
  <si>
    <t>AS-RMS CW Seamed</t>
  </si>
  <si>
    <t>Grondst.toesl. gev. lasdraad</t>
  </si>
  <si>
    <t>Gev. lasdr. RVS</t>
  </si>
  <si>
    <t>Elgaloy Hard R60</t>
  </si>
  <si>
    <t>Mix 18 / 307</t>
  </si>
  <si>
    <t>Legeringstoeslag 317L</t>
  </si>
  <si>
    <t>Toeslag Thermanit</t>
  </si>
  <si>
    <t>Toesl Thermanit</t>
  </si>
  <si>
    <t>Legeringstoeslag Ceweld 307Si</t>
  </si>
  <si>
    <t>Legeringstoeslag 307Si</t>
  </si>
  <si>
    <t>Legeringstoeslag Filarc</t>
  </si>
  <si>
    <t>Legeringstoeslag PZ6114</t>
  </si>
  <si>
    <t>** Onder poederdek**</t>
  </si>
  <si>
    <t>Grondst.toesl. onder poederdek</t>
  </si>
  <si>
    <t>Laaggelegeerd</t>
  </si>
  <si>
    <t>Onder poederdek   RVS</t>
  </si>
  <si>
    <t>Grondstoftoeslag OP Poeder</t>
  </si>
  <si>
    <t>Grondstoftoeslag Poeder</t>
  </si>
  <si>
    <t>** Laselektroden**</t>
  </si>
  <si>
    <t>AS-RMS</t>
  </si>
  <si>
    <t>AS-RMS&gt;0.5 Ni</t>
  </si>
  <si>
    <t>Grondst. toesl. laselektroden</t>
  </si>
  <si>
    <t>Laselectroden RVS</t>
  </si>
  <si>
    <t>Laselectroden Elgaloy</t>
  </si>
  <si>
    <t>Leg. toesl. UTP/BMC</t>
  </si>
  <si>
    <t>** Autogeen**</t>
  </si>
  <si>
    <t>Grondst.toesl. Autogeen</t>
  </si>
  <si>
    <t>Autogeen ongelegeerd</t>
  </si>
  <si>
    <t>Materiaaltoeslag autogeen 1.8%</t>
  </si>
  <si>
    <t>% over netto</t>
  </si>
  <si>
    <t>Leg.toesl. Autogeen</t>
  </si>
  <si>
    <t>** Kopertoeslagen **</t>
  </si>
  <si>
    <t>Grondst.toesl. koper</t>
  </si>
  <si>
    <t>Kopertoeslag  CuSi draad</t>
  </si>
  <si>
    <t>Kopertoeslag</t>
  </si>
  <si>
    <t>Kopertoeslag puntlaselektroden</t>
  </si>
  <si>
    <t>% van netto</t>
  </si>
  <si>
    <t>NiCro 70/19</t>
  </si>
  <si>
    <t>Legeringstoeslag RVS 904L</t>
  </si>
  <si>
    <t>Legeringstoesl. RVS 904L</t>
  </si>
  <si>
    <t>** Bronstoeslagen **</t>
  </si>
  <si>
    <t>Grondst.toesl.Bronstoeslag</t>
  </si>
  <si>
    <t>Bronstoeslag Mig &amp; Tig</t>
  </si>
  <si>
    <t>** Gevulde lasdraad **</t>
  </si>
  <si>
    <t>Leg. toesl. gevulde draad</t>
  </si>
  <si>
    <t>308L &amp; 347</t>
  </si>
  <si>
    <t>309L &amp; 309LP</t>
  </si>
  <si>
    <t>316L &amp; 316LP</t>
  </si>
  <si>
    <t>Toeslag lasdraad Kobelco</t>
  </si>
  <si>
    <t>Toeslag Premiarc CM</t>
  </si>
  <si>
    <t>Toeslag Premiarc Ni</t>
  </si>
  <si>
    <t>Gev. lasdr.laaggelegeerd</t>
  </si>
  <si>
    <t>Toeslag Ceweld Ni / CastNi</t>
  </si>
  <si>
    <t>Toeslag Ceweld Ni/CastNi</t>
  </si>
  <si>
    <t>Grondst.toesl. Megafil</t>
  </si>
  <si>
    <t>Gev. lasdr. Megafil 710</t>
  </si>
  <si>
    <t>318 &amp; 318Si</t>
  </si>
  <si>
    <t>Grondstoftoeslag Corten</t>
  </si>
  <si>
    <t>Toeslag Valk Corten</t>
  </si>
  <si>
    <t>329A/329 AP (Duplex)</t>
  </si>
  <si>
    <t>Grondst.toesl. Mig &amp;Tig draad</t>
  </si>
  <si>
    <t>Lasdraad T I52</t>
  </si>
  <si>
    <t>Energietoeslag Böhler</t>
  </si>
  <si>
    <t>Energietoeslag</t>
  </si>
  <si>
    <t>Legeringstoeslag 347</t>
  </si>
  <si>
    <t>Leg.toeslag Valk - 347</t>
  </si>
  <si>
    <t>Legeringstoeslag 625</t>
  </si>
  <si>
    <t>Leg.toeslag Valk - 625</t>
  </si>
  <si>
    <t>Legeringstoeslag V-FK 1</t>
  </si>
  <si>
    <t>Leg.toeslag Valk - V-FK</t>
  </si>
  <si>
    <t>Nikkeltoeslag</t>
  </si>
  <si>
    <t>Nikkeltoeslag Certilas</t>
  </si>
  <si>
    <t>Leg. toeslag Aluminium</t>
  </si>
  <si>
    <t>Aluminiumtoeslag Valk</t>
  </si>
  <si>
    <t>Legeringstoeslag LNT 309LSi</t>
  </si>
  <si>
    <t>Leg.Toeslag LNT 309LSi</t>
  </si>
  <si>
    <t>Legeringstoeslag LNT ER 329N</t>
  </si>
  <si>
    <t>Leg.Toeslag ER 329N</t>
  </si>
  <si>
    <t>Legeringstoeslag PZ6111</t>
  </si>
  <si>
    <t>Leg.toeslag WK 309 LMO / MOL</t>
  </si>
  <si>
    <t>Legeringstoeslag 309 LMO</t>
  </si>
  <si>
    <t>Leg.toeslag RVS 307</t>
  </si>
  <si>
    <t>Leg.toeslag Valk - 307</t>
  </si>
  <si>
    <t>Lincoln Limarosta 312 / SuperR</t>
  </si>
  <si>
    <t>Lincoln Limarosta 312</t>
  </si>
  <si>
    <t>Leg.toeslag RVS 312/316</t>
  </si>
  <si>
    <t>Leg.toeslag Valk 312/316</t>
  </si>
  <si>
    <t>Toeslag Vert/Arosta 309L</t>
  </si>
  <si>
    <t>Legeringstoeslag TIG LNT 347</t>
  </si>
  <si>
    <t>Leg.toeslag TIG LNT 347</t>
  </si>
  <si>
    <t>Legeringstoeslag Lincoln CuNi</t>
  </si>
  <si>
    <t>Leg.toeslag Lincoln CuNi</t>
  </si>
  <si>
    <t>Toeslag Lincoln Universalis</t>
  </si>
  <si>
    <t>Toeslag Universalis</t>
  </si>
  <si>
    <t>Legeringstoeslag LNT 502</t>
  </si>
  <si>
    <t>Legeringstoeslag LNM/LNT 304</t>
  </si>
  <si>
    <t>Leg.toesl. LNM/LNT 304</t>
  </si>
  <si>
    <t>Legeringstoeslag LNM/LNT 318Si</t>
  </si>
  <si>
    <t>Leg.toesl. LNM/LNT 318Si</t>
  </si>
  <si>
    <t>Legeringstoeslag LNM/LNT 316Si</t>
  </si>
  <si>
    <t>Leg.toesl. LNM/LNT 316Si</t>
  </si>
  <si>
    <t>Toeslag Kobelco Familarc</t>
  </si>
  <si>
    <t>Toeslag Premiarc NCM</t>
  </si>
  <si>
    <t>Toeslag Kobelco Trustarc</t>
  </si>
  <si>
    <t>Legeringstoeslag Lincoln L50M</t>
  </si>
  <si>
    <t>Leg.toeslag Lincoln L50M</t>
  </si>
  <si>
    <t>Toeslag Duplex Ceweld</t>
  </si>
  <si>
    <t>Legeringstoeslag NiFe</t>
  </si>
  <si>
    <t>Legeringstoeslag DUR 64</t>
  </si>
  <si>
    <t>Legeringstoeslag Böhler A7</t>
  </si>
  <si>
    <t>Böhler A7</t>
  </si>
  <si>
    <t>Toeslag OK Tig-/AristoRod</t>
  </si>
  <si>
    <t>Toeslag OK Tig/AristoRod</t>
  </si>
  <si>
    <t>Legeringstoeslag WK 308</t>
  </si>
  <si>
    <t>Legeringstoeslag WK 316</t>
  </si>
  <si>
    <t>Legeringstoeslag WK 309</t>
  </si>
  <si>
    <t>Legeringstoeslag WK FeNi 60</t>
  </si>
  <si>
    <t>Toeslag WK FeNi 60</t>
  </si>
  <si>
    <t>Legeringstoeslag WK 307</t>
  </si>
  <si>
    <t>Legeringstoeslag WK 347</t>
  </si>
  <si>
    <t>Legeringstoeslag WK 312</t>
  </si>
  <si>
    <t>Legeringstoeslag DUR E 60 KB</t>
  </si>
  <si>
    <t>Legeringstoeslag DUR 60</t>
  </si>
  <si>
    <t>Legeringstoeslag WK 318</t>
  </si>
  <si>
    <t>Legeringstoeslag LNT 316LSi</t>
  </si>
  <si>
    <t>Leg.toeslag LNT 316LSi</t>
  </si>
  <si>
    <t>Leg.toeslag LNT 12/25/26</t>
  </si>
  <si>
    <t>Legeringstoeslag LNT</t>
  </si>
  <si>
    <t>Toeslag RVS Ceweld</t>
  </si>
  <si>
    <t>Legeringstoeslag LNT Ni1</t>
  </si>
  <si>
    <t>Legeringstoeslag Lincoln P240</t>
  </si>
  <si>
    <t>Legeringstoeslag P240</t>
  </si>
  <si>
    <t>Toeslag Ceweld 4853</t>
  </si>
  <si>
    <t>Legeringstoeslag 4853</t>
  </si>
  <si>
    <t>Toeslag Lincoln Alsi 5</t>
  </si>
  <si>
    <t>Leg.toeslag Lincoln</t>
  </si>
  <si>
    <t>Legeringstoeslag Lincoln Kryo</t>
  </si>
  <si>
    <t>Leg. Toeslag Kryo</t>
  </si>
  <si>
    <t>Prijstoeslag Grondstof</t>
  </si>
  <si>
    <t>Prijstoes. Binzel/GCE ea</t>
  </si>
  <si>
    <t>Afhaalkosten</t>
  </si>
  <si>
    <t>AHK</t>
  </si>
  <si>
    <t>Bezorgkosten</t>
  </si>
  <si>
    <t>BZK</t>
  </si>
  <si>
    <t>Retourkosten</t>
  </si>
  <si>
    <t>RTK</t>
  </si>
  <si>
    <t>Vrachtkosten Laskar</t>
  </si>
  <si>
    <t>VRACHT LASKAR</t>
  </si>
  <si>
    <t>Verpakkingskosten</t>
  </si>
  <si>
    <t>VERPAKKINGSKOSTEN</t>
  </si>
  <si>
    <t>Vrachtkosten TLS</t>
  </si>
  <si>
    <t>VRACHT TLS</t>
  </si>
  <si>
    <t>Portokosten bijdrage</t>
  </si>
  <si>
    <t>PORT</t>
  </si>
  <si>
    <t>Vracht 1/2 pallet NL</t>
  </si>
  <si>
    <t>Vracht 1 pallet NL</t>
  </si>
  <si>
    <t>Vracht 1/2 pallet België</t>
  </si>
  <si>
    <t>Vracht 1 pallet België</t>
  </si>
  <si>
    <t>Vracht 2 pallets België</t>
  </si>
  <si>
    <t>Vracht cilinderwagen groot</t>
  </si>
  <si>
    <t>VRACHT CIL GROOT</t>
  </si>
  <si>
    <t>Vracht 2 cilinderwagens groot</t>
  </si>
  <si>
    <t>VRACHT 2 CILINDERWAGENS</t>
  </si>
  <si>
    <t>Vracht cilinderwagen klein</t>
  </si>
  <si>
    <t>VRACHT CILINDERWAGEN KLE</t>
  </si>
  <si>
    <t>Vracht 2 cilinderwagens klein</t>
  </si>
  <si>
    <t>Vracht cilinder 10 ltr.</t>
  </si>
  <si>
    <t>Vracht 2 cilinders 10 ltr.</t>
  </si>
  <si>
    <t>Vracht cilinder 20 ltr.</t>
  </si>
  <si>
    <t>Vracht 2 cilinders 20 ltr.</t>
  </si>
  <si>
    <t>Vracht cilinder 50 ltr.</t>
  </si>
  <si>
    <t>Vracht 2 cilinders 50 ltr.</t>
  </si>
  <si>
    <t>Vracht DPD Belgie</t>
  </si>
  <si>
    <t>Vracht DPD Duitsland</t>
  </si>
  <si>
    <t>Vracht DPD Portugal</t>
  </si>
  <si>
    <t>Vracht DPD Oostenrijk</t>
  </si>
  <si>
    <t>Vracht DPD Boels BE</t>
  </si>
  <si>
    <t>Vracht DPD Boels DE</t>
  </si>
  <si>
    <t>Vracht DPD Boels NL</t>
  </si>
  <si>
    <t>Vracht 1 pallet Boels NL</t>
  </si>
  <si>
    <t>Vracht 1 pallet Boels BE</t>
  </si>
  <si>
    <t>Vracht 1 pallet Boels DE</t>
  </si>
  <si>
    <t>Luchtvracht  pallet buiten EU</t>
  </si>
  <si>
    <t>Luchtvracht pallet</t>
  </si>
  <si>
    <t>Toeslag DPD Express NL/BE 10u</t>
  </si>
  <si>
    <t>Toesl. DPD Expr. NL 10u</t>
  </si>
  <si>
    <t>Toeslag DPD Express NL/BE 12u</t>
  </si>
  <si>
    <t>Toesl. DPD Expr. NL 12u</t>
  </si>
  <si>
    <t>Toeslag DPD Express NL/BE 18u</t>
  </si>
  <si>
    <t>Toesl. DPD Expr. NL 18u</t>
  </si>
  <si>
    <t>Heuvel levering NLD voor 10.00</t>
  </si>
  <si>
    <t>Heuvel NLD voor 10.00</t>
  </si>
  <si>
    <t>Heuvel levering NLD voor 12.00</t>
  </si>
  <si>
    <t>Heuvel NLD voor 12.00</t>
  </si>
  <si>
    <t>Tenaamstelling + kentekenplaat</t>
  </si>
  <si>
    <t>Onderhoudsrapport Autogeen</t>
  </si>
  <si>
    <t>OndRapAutogeen</t>
  </si>
  <si>
    <t>Keuringsrapport NEN 3140</t>
  </si>
  <si>
    <t>Keuringsrapport</t>
  </si>
  <si>
    <t>Validatierapport IEC 60974-14</t>
  </si>
  <si>
    <t>Validatie certificaat</t>
  </si>
  <si>
    <t>Keuringsrapport IEC-60974-4</t>
  </si>
  <si>
    <t>Valideren per machine</t>
  </si>
  <si>
    <t>Valideren</t>
  </si>
  <si>
    <t>Voorrijkosten</t>
  </si>
  <si>
    <t>Overnachtingsvergoed. monteur</t>
  </si>
  <si>
    <t>Overnac</t>
  </si>
  <si>
    <t>Kilometervergoeding</t>
  </si>
  <si>
    <t>Onderhoudsabonnement</t>
  </si>
  <si>
    <t>Onderhoud algemeen</t>
  </si>
  <si>
    <t>Onderzoekskosten TLS</t>
  </si>
  <si>
    <t>OZK TLS</t>
  </si>
  <si>
    <t>Onderzoekskosten Laskar</t>
  </si>
  <si>
    <t>OZK Laskar</t>
  </si>
  <si>
    <t>Arbeid Derden</t>
  </si>
  <si>
    <t>Arbeid Intern</t>
  </si>
  <si>
    <t>Reisuren</t>
  </si>
  <si>
    <t>Dagtarief monteur buiten EU</t>
  </si>
  <si>
    <t>Dagtarief monteur</t>
  </si>
  <si>
    <t>Vliegtickets monteur</t>
  </si>
  <si>
    <t>Autohuur vliegveld</t>
  </si>
  <si>
    <t>Verblijfskosten monteur</t>
  </si>
  <si>
    <t>Onderhoud &amp; keuren Mig waterg.</t>
  </si>
  <si>
    <t>OnderKeurenMIG</t>
  </si>
  <si>
    <t>Onderhoud &amp; keuren Tig/MMA</t>
  </si>
  <si>
    <t>OnderhoudKeurenTIGMMA</t>
  </si>
  <si>
    <t>Onderhoud &amp; keuren Plasma</t>
  </si>
  <si>
    <t>OnderhoudKeurenPlasma</t>
  </si>
  <si>
    <t>Onderhoud &amp; keuren Mig luchtg.</t>
  </si>
  <si>
    <t>onderkeurenMigL</t>
  </si>
  <si>
    <t>Onderhoudsabonnement TLS</t>
  </si>
  <si>
    <t>Onderhabbo</t>
  </si>
  <si>
    <t>Onderhoud, keuren &amp; valideren</t>
  </si>
  <si>
    <t>ONDERHOUDKEURE</t>
  </si>
  <si>
    <t>Materiaalkosten</t>
  </si>
  <si>
    <t>Keuren NEN 3140</t>
  </si>
  <si>
    <t>Onderhoud en keuren machine</t>
  </si>
  <si>
    <t>Onderhoud en keuren</t>
  </si>
  <si>
    <t>Keuren handgereedschap</t>
  </si>
  <si>
    <t>Keuren autogeen</t>
  </si>
  <si>
    <t>Milieuheffing</t>
  </si>
  <si>
    <t>Kalibratiecertificaat TAG-Pipe</t>
  </si>
  <si>
    <t>KalibratieTAGPipe</t>
  </si>
  <si>
    <t>Kalibratie Pipeq</t>
  </si>
  <si>
    <t>KalibratiePipeq</t>
  </si>
  <si>
    <t>Sensor vervangen + kalibratie</t>
  </si>
  <si>
    <t>SensVervangKalibratie</t>
  </si>
  <si>
    <t>Reparatie autogeen</t>
  </si>
  <si>
    <t>Legeringstoeslag Lincoln</t>
  </si>
  <si>
    <t>Leg.toeslag OS 690</t>
  </si>
  <si>
    <t>Legeringstoeslag Oerlikon</t>
  </si>
  <si>
    <t>Toeslag Oerlikon</t>
  </si>
  <si>
    <t>Toeslag Oerlikon Fluxofil</t>
  </si>
  <si>
    <t>Toeslag Oerlikon Fluxofi</t>
  </si>
  <si>
    <t>Toeslag Lincoln Supra</t>
  </si>
  <si>
    <t>Toeslag Oerlikon Spez.</t>
  </si>
  <si>
    <t>Toeslag Lincoln Omnia/Pantafix</t>
  </si>
  <si>
    <t>Toeslag Omnia/Pantafix</t>
  </si>
  <si>
    <t>Toeslag Lincoln Kobatek</t>
  </si>
  <si>
    <t>Legeringstoeslag Mig &amp; Tig Alu</t>
  </si>
  <si>
    <t>Prijstoeslag Valk - ALU</t>
  </si>
  <si>
    <t>Legeringstoeslag 308-LSi</t>
  </si>
  <si>
    <t>Prijstoeslag Valk - 308L</t>
  </si>
  <si>
    <t>Toeslag Thermanit 309L SI</t>
  </si>
  <si>
    <t>Toeslag Thermanit 309L S</t>
  </si>
  <si>
    <t>Legeringstoeslag LNM</t>
  </si>
  <si>
    <t>Toeslag Vert/Arosta 316L</t>
  </si>
  <si>
    <t>Toeslag Böhler GE-316L SI</t>
  </si>
  <si>
    <t>Toeslag Böhler GE-316-L</t>
  </si>
  <si>
    <t>Legeringstoeslag OK 67.70</t>
  </si>
  <si>
    <t>Legeringstoeslag OK</t>
  </si>
  <si>
    <t>Toeslag Ceweld Cronimo</t>
  </si>
  <si>
    <t>Legeringstoeslag OK 63.34</t>
  </si>
  <si>
    <t>Toeslag Böhler Fox</t>
  </si>
  <si>
    <t>Toeslag Böhler UTP</t>
  </si>
  <si>
    <t>Toeslag Lincoln Outershield</t>
  </si>
  <si>
    <t>Toeslag Outershield</t>
  </si>
  <si>
    <t>Toesl. Linc Baso/Ferrod/Fleetw</t>
  </si>
  <si>
    <t>Toesl Baso/Ferrod/Fleetw</t>
  </si>
  <si>
    <t>Toeslag Lincoln Conarc</t>
  </si>
  <si>
    <t>Toeslag Linc.Overcord/Fincord</t>
  </si>
  <si>
    <t>Toeslag Overcord/Fincord</t>
  </si>
  <si>
    <t>Toeslag Lincoln Nichroma</t>
  </si>
  <si>
    <t>Kopertoeslag Böhler</t>
  </si>
  <si>
    <t>Kopertoeslag lasdraad</t>
  </si>
  <si>
    <t>Toeslag Lincoln Supercore</t>
  </si>
  <si>
    <t>Toeslag Lincoln Supercor</t>
  </si>
  <si>
    <t>Toeslag Lincoln Supramig</t>
  </si>
  <si>
    <t>Toeslag Lincoln LNM 307</t>
  </si>
  <si>
    <t>Legeringstoeslag OK 68.82</t>
  </si>
  <si>
    <t>Leg.toeslag OK 68.82</t>
  </si>
  <si>
    <t>Legeringstoeslag Shield-Bright</t>
  </si>
  <si>
    <t>Leg.toeslag ShieldBright</t>
  </si>
  <si>
    <t>Legeringstoeslag ED-FK 800</t>
  </si>
  <si>
    <t>Leg.toeslag ED-FK 800</t>
  </si>
  <si>
    <t>Grondstoftoeslag Böhler</t>
  </si>
  <si>
    <t>Legeringstoeslag OK 67.55</t>
  </si>
  <si>
    <t>Grond en energietoeslag Böhler</t>
  </si>
  <si>
    <t>Böhler Toeslag</t>
  </si>
  <si>
    <t>Legeringstoeslag 410</t>
  </si>
  <si>
    <t>Legeringstoeslag LT6250</t>
  </si>
  <si>
    <t>Eenmalige korting</t>
  </si>
  <si>
    <t>EenmaligeKorting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</si>
</sst>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57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D73B-AF1F-49B1-92AC-0AB1A13A1CBB}">
  <dimension ref="A1:E241"/>
  <sheetViews>
    <sheetView tabSelected="1" workbookViewId="0"/>
  </sheetViews>
  <sheetFormatPr defaultRowHeight="16.5" x14ac:dyDescent="0.3"/>
  <cols>
    <col min="1" max="1" width="5" bestFit="1" customWidth="1"/>
    <col min="2" max="2" width="29.625" bestFit="1" customWidth="1"/>
    <col min="3" max="3" width="26.5" bestFit="1" customWidth="1"/>
    <col min="5" max="5" width="7.8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tr">
        <f>"100"</f>
        <v>100</v>
      </c>
      <c r="B2" t="s">
        <v>5</v>
      </c>
      <c r="C2" t="s">
        <v>6</v>
      </c>
      <c r="D2" t="s">
        <v>7</v>
      </c>
      <c r="E2">
        <v>0</v>
      </c>
    </row>
    <row r="3" spans="1:5" x14ac:dyDescent="0.3">
      <c r="A3" t="str">
        <f>"101"</f>
        <v>101</v>
      </c>
      <c r="B3" t="s">
        <v>8</v>
      </c>
      <c r="C3" t="s">
        <v>9</v>
      </c>
      <c r="D3" t="s">
        <v>7</v>
      </c>
      <c r="E3">
        <v>4.1399999999999997</v>
      </c>
    </row>
    <row r="4" spans="1:5" x14ac:dyDescent="0.3">
      <c r="A4" t="str">
        <f>"102"</f>
        <v>102</v>
      </c>
      <c r="B4" t="s">
        <v>8</v>
      </c>
      <c r="C4" t="s">
        <v>10</v>
      </c>
      <c r="D4" t="s">
        <v>7</v>
      </c>
      <c r="E4">
        <v>4.8099999999999996</v>
      </c>
    </row>
    <row r="5" spans="1:5" x14ac:dyDescent="0.3">
      <c r="A5" t="str">
        <f>"103"</f>
        <v>103</v>
      </c>
      <c r="B5" t="s">
        <v>8</v>
      </c>
      <c r="C5" t="s">
        <v>11</v>
      </c>
      <c r="D5" t="s">
        <v>7</v>
      </c>
      <c r="E5">
        <v>6.82</v>
      </c>
    </row>
    <row r="6" spans="1:5" x14ac:dyDescent="0.3">
      <c r="A6" t="str">
        <f>"104"</f>
        <v>104</v>
      </c>
      <c r="B6" t="s">
        <v>8</v>
      </c>
      <c r="C6" t="s">
        <v>12</v>
      </c>
      <c r="D6" t="s">
        <v>7</v>
      </c>
      <c r="E6">
        <v>6.14</v>
      </c>
    </row>
    <row r="7" spans="1:5" x14ac:dyDescent="0.3">
      <c r="A7" t="str">
        <f>"105"</f>
        <v>105</v>
      </c>
      <c r="B7" t="s">
        <v>8</v>
      </c>
      <c r="C7" t="s">
        <v>13</v>
      </c>
      <c r="D7" t="s">
        <v>7</v>
      </c>
      <c r="E7">
        <v>19.48</v>
      </c>
    </row>
    <row r="8" spans="1:5" x14ac:dyDescent="0.3">
      <c r="A8" t="str">
        <f>"106"</f>
        <v>106</v>
      </c>
      <c r="B8" t="s">
        <v>14</v>
      </c>
      <c r="C8" t="s">
        <v>15</v>
      </c>
      <c r="D8" t="s">
        <v>7</v>
      </c>
      <c r="E8">
        <v>0</v>
      </c>
    </row>
    <row r="9" spans="1:5" x14ac:dyDescent="0.3">
      <c r="A9" t="str">
        <f>"107"</f>
        <v>107</v>
      </c>
      <c r="B9" t="s">
        <v>16</v>
      </c>
      <c r="C9" t="s">
        <v>16</v>
      </c>
      <c r="D9" t="s">
        <v>7</v>
      </c>
      <c r="E9">
        <v>6.13</v>
      </c>
    </row>
    <row r="10" spans="1:5" x14ac:dyDescent="0.3">
      <c r="A10" t="str">
        <f>"108"</f>
        <v>108</v>
      </c>
      <c r="B10" t="s">
        <v>17</v>
      </c>
      <c r="C10" t="s">
        <v>18</v>
      </c>
      <c r="D10" t="s">
        <v>7</v>
      </c>
      <c r="E10">
        <v>6.23</v>
      </c>
    </row>
    <row r="11" spans="1:5" x14ac:dyDescent="0.3">
      <c r="A11" t="str">
        <f>"109"</f>
        <v>109</v>
      </c>
      <c r="B11" t="s">
        <v>8</v>
      </c>
      <c r="C11" t="s">
        <v>19</v>
      </c>
      <c r="D11" t="s">
        <v>7</v>
      </c>
      <c r="E11">
        <v>3.66</v>
      </c>
    </row>
    <row r="12" spans="1:5" x14ac:dyDescent="0.3">
      <c r="A12" t="str">
        <f>"110"</f>
        <v>110</v>
      </c>
      <c r="B12" t="s">
        <v>20</v>
      </c>
      <c r="C12" t="s">
        <v>21</v>
      </c>
      <c r="D12" t="s">
        <v>7</v>
      </c>
      <c r="E12">
        <v>0</v>
      </c>
    </row>
    <row r="13" spans="1:5" x14ac:dyDescent="0.3">
      <c r="A13" t="str">
        <f>"111"</f>
        <v>111</v>
      </c>
      <c r="B13" t="s">
        <v>22</v>
      </c>
      <c r="C13" t="s">
        <v>9</v>
      </c>
      <c r="D13" t="s">
        <v>7</v>
      </c>
      <c r="E13">
        <v>4.1399999999999997</v>
      </c>
    </row>
    <row r="14" spans="1:5" x14ac:dyDescent="0.3">
      <c r="A14" t="str">
        <f>"112"</f>
        <v>112</v>
      </c>
      <c r="B14" t="s">
        <v>22</v>
      </c>
      <c r="C14" t="s">
        <v>23</v>
      </c>
      <c r="D14" t="s">
        <v>7</v>
      </c>
      <c r="E14">
        <v>4.8099999999999996</v>
      </c>
    </row>
    <row r="15" spans="1:5" x14ac:dyDescent="0.3">
      <c r="A15" t="str">
        <f>"113"</f>
        <v>113</v>
      </c>
      <c r="B15" t="s">
        <v>22</v>
      </c>
      <c r="C15" t="s">
        <v>24</v>
      </c>
      <c r="D15" t="s">
        <v>7</v>
      </c>
      <c r="E15">
        <v>6.82</v>
      </c>
    </row>
    <row r="16" spans="1:5" x14ac:dyDescent="0.3">
      <c r="A16" t="str">
        <f>"114"</f>
        <v>114</v>
      </c>
      <c r="B16" t="s">
        <v>22</v>
      </c>
      <c r="C16" t="s">
        <v>25</v>
      </c>
      <c r="D16" t="s">
        <v>7</v>
      </c>
      <c r="E16">
        <v>6.14</v>
      </c>
    </row>
    <row r="17" spans="1:5" x14ac:dyDescent="0.3">
      <c r="A17" t="str">
        <f>"115"</f>
        <v>115</v>
      </c>
      <c r="B17" t="s">
        <v>22</v>
      </c>
      <c r="C17" t="s">
        <v>26</v>
      </c>
      <c r="D17" t="s">
        <v>7</v>
      </c>
      <c r="E17">
        <v>6.13</v>
      </c>
    </row>
    <row r="18" spans="1:5" x14ac:dyDescent="0.3">
      <c r="A18" t="str">
        <f>"116"</f>
        <v>116</v>
      </c>
      <c r="B18" t="s">
        <v>22</v>
      </c>
      <c r="C18" t="str">
        <f>"312"</f>
        <v>312</v>
      </c>
      <c r="D18" t="s">
        <v>7</v>
      </c>
      <c r="E18">
        <v>4.62</v>
      </c>
    </row>
    <row r="19" spans="1:5" x14ac:dyDescent="0.3">
      <c r="A19" t="str">
        <f>"117"</f>
        <v>117</v>
      </c>
      <c r="B19" t="s">
        <v>22</v>
      </c>
      <c r="C19" t="s">
        <v>27</v>
      </c>
      <c r="D19" t="s">
        <v>7</v>
      </c>
      <c r="E19">
        <v>6.23</v>
      </c>
    </row>
    <row r="20" spans="1:5" x14ac:dyDescent="0.3">
      <c r="A20" t="str">
        <f>"118"</f>
        <v>118</v>
      </c>
      <c r="B20" t="s">
        <v>28</v>
      </c>
      <c r="C20" t="s">
        <v>29</v>
      </c>
      <c r="D20" t="s">
        <v>7</v>
      </c>
      <c r="E20">
        <v>2.02</v>
      </c>
    </row>
    <row r="21" spans="1:5" x14ac:dyDescent="0.3">
      <c r="A21" t="str">
        <f>"119"</f>
        <v>119</v>
      </c>
      <c r="B21" t="s">
        <v>28</v>
      </c>
      <c r="C21" t="s">
        <v>30</v>
      </c>
      <c r="D21" t="s">
        <v>7</v>
      </c>
      <c r="E21">
        <v>7.39</v>
      </c>
    </row>
    <row r="22" spans="1:5" x14ac:dyDescent="0.3">
      <c r="A22" t="str">
        <f>"120"</f>
        <v>120</v>
      </c>
      <c r="B22" t="s">
        <v>31</v>
      </c>
      <c r="C22" t="s">
        <v>32</v>
      </c>
      <c r="D22" t="s">
        <v>7</v>
      </c>
      <c r="E22">
        <v>0</v>
      </c>
    </row>
    <row r="23" spans="1:5" x14ac:dyDescent="0.3">
      <c r="A23" t="str">
        <f>"121"</f>
        <v>121</v>
      </c>
      <c r="B23" t="s">
        <v>33</v>
      </c>
      <c r="C23" t="s">
        <v>34</v>
      </c>
      <c r="D23" t="s">
        <v>7</v>
      </c>
      <c r="E23">
        <v>0</v>
      </c>
    </row>
    <row r="24" spans="1:5" x14ac:dyDescent="0.3">
      <c r="A24" t="str">
        <f>"122"</f>
        <v>122</v>
      </c>
      <c r="B24" t="s">
        <v>35</v>
      </c>
      <c r="C24" t="s">
        <v>36</v>
      </c>
      <c r="D24" t="s">
        <v>7</v>
      </c>
      <c r="E24">
        <v>0.73</v>
      </c>
    </row>
    <row r="25" spans="1:5" x14ac:dyDescent="0.3">
      <c r="A25" t="str">
        <f>"123"</f>
        <v>123</v>
      </c>
      <c r="B25" t="s">
        <v>33</v>
      </c>
      <c r="C25" t="s">
        <v>37</v>
      </c>
      <c r="D25" t="s">
        <v>7</v>
      </c>
      <c r="E25">
        <v>0</v>
      </c>
    </row>
    <row r="26" spans="1:5" x14ac:dyDescent="0.3">
      <c r="A26" t="str">
        <f>"124"</f>
        <v>124</v>
      </c>
      <c r="B26" t="s">
        <v>35</v>
      </c>
      <c r="C26" t="s">
        <v>38</v>
      </c>
      <c r="D26" t="s">
        <v>7</v>
      </c>
      <c r="E26">
        <v>2.14</v>
      </c>
    </row>
    <row r="27" spans="1:5" x14ac:dyDescent="0.3">
      <c r="A27" t="str">
        <f>"125"</f>
        <v>125</v>
      </c>
      <c r="B27" t="s">
        <v>22</v>
      </c>
      <c r="C27" t="s">
        <v>39</v>
      </c>
      <c r="D27" t="s">
        <v>7</v>
      </c>
      <c r="E27">
        <v>13.81</v>
      </c>
    </row>
    <row r="28" spans="1:5" x14ac:dyDescent="0.3">
      <c r="A28" t="str">
        <f>"126"</f>
        <v>126</v>
      </c>
      <c r="B28" t="s">
        <v>40</v>
      </c>
      <c r="C28" t="s">
        <v>34</v>
      </c>
      <c r="D28" t="s">
        <v>7</v>
      </c>
      <c r="E28">
        <v>0</v>
      </c>
    </row>
    <row r="29" spans="1:5" x14ac:dyDescent="0.3">
      <c r="A29" t="str">
        <f>"127"</f>
        <v>127</v>
      </c>
      <c r="B29" t="s">
        <v>41</v>
      </c>
      <c r="C29" t="s">
        <v>42</v>
      </c>
      <c r="D29" t="s">
        <v>7</v>
      </c>
      <c r="E29">
        <v>3.52</v>
      </c>
    </row>
    <row r="30" spans="1:5" x14ac:dyDescent="0.3">
      <c r="A30" t="str">
        <f>"128"</f>
        <v>128</v>
      </c>
      <c r="B30" t="s">
        <v>8</v>
      </c>
      <c r="C30" t="str">
        <f>"312"</f>
        <v>312</v>
      </c>
      <c r="D30" t="s">
        <v>7</v>
      </c>
      <c r="E30">
        <v>4.62</v>
      </c>
    </row>
    <row r="31" spans="1:5" x14ac:dyDescent="0.3">
      <c r="A31" t="str">
        <f>"129"</f>
        <v>129</v>
      </c>
      <c r="B31" t="s">
        <v>22</v>
      </c>
      <c r="C31" t="s">
        <v>43</v>
      </c>
      <c r="D31" t="s">
        <v>7</v>
      </c>
      <c r="E31">
        <v>13.34</v>
      </c>
    </row>
    <row r="32" spans="1:5" x14ac:dyDescent="0.3">
      <c r="A32" t="str">
        <f>"130"</f>
        <v>130</v>
      </c>
      <c r="B32" t="s">
        <v>44</v>
      </c>
      <c r="C32" t="s">
        <v>32</v>
      </c>
      <c r="D32" t="s">
        <v>7</v>
      </c>
      <c r="E32">
        <v>0</v>
      </c>
    </row>
    <row r="33" spans="1:5" x14ac:dyDescent="0.3">
      <c r="A33" t="str">
        <f>"131"</f>
        <v>131</v>
      </c>
      <c r="B33" t="s">
        <v>35</v>
      </c>
      <c r="C33" t="s">
        <v>45</v>
      </c>
      <c r="D33" t="s">
        <v>7</v>
      </c>
      <c r="E33">
        <v>0.56999999999999995</v>
      </c>
    </row>
    <row r="34" spans="1:5" x14ac:dyDescent="0.3">
      <c r="A34" t="str">
        <f>"132"</f>
        <v>132</v>
      </c>
      <c r="B34" t="s">
        <v>35</v>
      </c>
      <c r="C34" t="s">
        <v>46</v>
      </c>
      <c r="D34" t="s">
        <v>7</v>
      </c>
      <c r="E34">
        <v>0.67</v>
      </c>
    </row>
    <row r="35" spans="1:5" x14ac:dyDescent="0.3">
      <c r="A35" t="str">
        <f>"133"</f>
        <v>133</v>
      </c>
      <c r="B35" t="s">
        <v>47</v>
      </c>
      <c r="C35" t="s">
        <v>48</v>
      </c>
      <c r="D35" t="s">
        <v>7</v>
      </c>
      <c r="E35">
        <v>0</v>
      </c>
    </row>
    <row r="36" spans="1:5" x14ac:dyDescent="0.3">
      <c r="A36" t="str">
        <f>"134"</f>
        <v>134</v>
      </c>
      <c r="B36" t="s">
        <v>47</v>
      </c>
      <c r="C36" t="s">
        <v>49</v>
      </c>
      <c r="D36" t="s">
        <v>7</v>
      </c>
      <c r="E36">
        <v>0</v>
      </c>
    </row>
    <row r="37" spans="1:5" x14ac:dyDescent="0.3">
      <c r="A37" t="str">
        <f>"135"</f>
        <v>135</v>
      </c>
      <c r="B37" t="s">
        <v>21</v>
      </c>
      <c r="C37" t="s">
        <v>50</v>
      </c>
      <c r="D37" t="s">
        <v>7</v>
      </c>
      <c r="E37">
        <v>3.66</v>
      </c>
    </row>
    <row r="38" spans="1:5" x14ac:dyDescent="0.3">
      <c r="A38" t="str">
        <f>"136"</f>
        <v>136</v>
      </c>
      <c r="B38" t="s">
        <v>51</v>
      </c>
      <c r="C38" t="s">
        <v>51</v>
      </c>
      <c r="D38" t="s">
        <v>7</v>
      </c>
      <c r="E38">
        <v>7.52</v>
      </c>
    </row>
    <row r="39" spans="1:5" x14ac:dyDescent="0.3">
      <c r="A39" t="str">
        <f>"137"</f>
        <v>137</v>
      </c>
      <c r="B39" t="s">
        <v>52</v>
      </c>
      <c r="C39" t="s">
        <v>53</v>
      </c>
      <c r="D39" t="s">
        <v>7</v>
      </c>
      <c r="E39">
        <v>4.82</v>
      </c>
    </row>
    <row r="40" spans="1:5" x14ac:dyDescent="0.3">
      <c r="A40" t="str">
        <f>"138"</f>
        <v>138</v>
      </c>
      <c r="B40" t="s">
        <v>54</v>
      </c>
      <c r="C40" t="s">
        <v>55</v>
      </c>
      <c r="D40" t="s">
        <v>7</v>
      </c>
      <c r="E40">
        <v>3.71</v>
      </c>
    </row>
    <row r="41" spans="1:5" x14ac:dyDescent="0.3">
      <c r="A41" t="str">
        <f>"139"</f>
        <v>139</v>
      </c>
      <c r="B41" t="s">
        <v>56</v>
      </c>
      <c r="C41" t="s">
        <v>57</v>
      </c>
      <c r="D41" t="s">
        <v>7</v>
      </c>
      <c r="E41">
        <v>0.82</v>
      </c>
    </row>
    <row r="42" spans="1:5" x14ac:dyDescent="0.3">
      <c r="A42" t="str">
        <f>"140"</f>
        <v>140</v>
      </c>
      <c r="B42" t="s">
        <v>58</v>
      </c>
      <c r="C42" t="s">
        <v>32</v>
      </c>
      <c r="D42" t="s">
        <v>7</v>
      </c>
      <c r="E42">
        <v>0</v>
      </c>
    </row>
    <row r="43" spans="1:5" x14ac:dyDescent="0.3">
      <c r="A43" t="str">
        <f>"141"</f>
        <v>141</v>
      </c>
      <c r="B43" t="s">
        <v>59</v>
      </c>
      <c r="C43" t="s">
        <v>60</v>
      </c>
      <c r="D43" t="s">
        <v>7</v>
      </c>
      <c r="E43">
        <v>0</v>
      </c>
    </row>
    <row r="44" spans="1:5" x14ac:dyDescent="0.3">
      <c r="A44" t="str">
        <f>"142"</f>
        <v>142</v>
      </c>
      <c r="B44" t="s">
        <v>59</v>
      </c>
      <c r="C44" t="s">
        <v>61</v>
      </c>
      <c r="D44" t="s">
        <v>7</v>
      </c>
      <c r="E44">
        <v>0</v>
      </c>
    </row>
    <row r="45" spans="1:5" x14ac:dyDescent="0.3">
      <c r="A45" t="str">
        <f>"143"</f>
        <v>143</v>
      </c>
      <c r="B45" t="s">
        <v>62</v>
      </c>
      <c r="C45" t="s">
        <v>63</v>
      </c>
      <c r="D45" t="s">
        <v>7</v>
      </c>
      <c r="E45">
        <v>0</v>
      </c>
    </row>
    <row r="46" spans="1:5" x14ac:dyDescent="0.3">
      <c r="A46" t="str">
        <f>"150"</f>
        <v>150</v>
      </c>
      <c r="B46" t="s">
        <v>64</v>
      </c>
      <c r="C46" t="s">
        <v>32</v>
      </c>
      <c r="D46" t="s">
        <v>7</v>
      </c>
      <c r="E46">
        <v>0</v>
      </c>
    </row>
    <row r="47" spans="1:5" x14ac:dyDescent="0.3">
      <c r="A47" t="str">
        <f>"151"</f>
        <v>151</v>
      </c>
      <c r="B47" t="s">
        <v>35</v>
      </c>
      <c r="C47" t="s">
        <v>65</v>
      </c>
      <c r="D47" t="s">
        <v>7</v>
      </c>
      <c r="E47">
        <v>0.66</v>
      </c>
    </row>
    <row r="48" spans="1:5" x14ac:dyDescent="0.3">
      <c r="A48" t="str">
        <f>"152"</f>
        <v>152</v>
      </c>
      <c r="B48" t="s">
        <v>35</v>
      </c>
      <c r="C48" t="s">
        <v>66</v>
      </c>
      <c r="D48" t="s">
        <v>7</v>
      </c>
      <c r="E48">
        <v>0.69</v>
      </c>
    </row>
    <row r="49" spans="1:5" x14ac:dyDescent="0.3">
      <c r="A49" t="str">
        <f>"153"</f>
        <v>153</v>
      </c>
      <c r="B49" t="s">
        <v>67</v>
      </c>
      <c r="C49" t="s">
        <v>68</v>
      </c>
      <c r="D49" t="s">
        <v>7</v>
      </c>
      <c r="E49">
        <v>0</v>
      </c>
    </row>
    <row r="50" spans="1:5" x14ac:dyDescent="0.3">
      <c r="A50" t="str">
        <f>"154"</f>
        <v>154</v>
      </c>
      <c r="B50" t="s">
        <v>67</v>
      </c>
      <c r="C50" t="s">
        <v>69</v>
      </c>
      <c r="D50" t="s">
        <v>7</v>
      </c>
      <c r="E50">
        <v>0</v>
      </c>
    </row>
    <row r="51" spans="1:5" x14ac:dyDescent="0.3">
      <c r="A51" t="str">
        <f>"155"</f>
        <v>155</v>
      </c>
      <c r="B51" t="s">
        <v>22</v>
      </c>
      <c r="C51" t="s">
        <v>22</v>
      </c>
      <c r="D51" t="s">
        <v>7</v>
      </c>
      <c r="E51">
        <v>0</v>
      </c>
    </row>
    <row r="52" spans="1:5" x14ac:dyDescent="0.3">
      <c r="A52" t="str">
        <f>"156"</f>
        <v>156</v>
      </c>
      <c r="B52" t="s">
        <v>22</v>
      </c>
      <c r="C52" t="s">
        <v>22</v>
      </c>
      <c r="D52" t="s">
        <v>7</v>
      </c>
      <c r="E52">
        <v>0</v>
      </c>
    </row>
    <row r="53" spans="1:5" x14ac:dyDescent="0.3">
      <c r="A53" t="str">
        <f>"157"</f>
        <v>157</v>
      </c>
      <c r="B53" t="s">
        <v>70</v>
      </c>
      <c r="C53" t="s">
        <v>70</v>
      </c>
      <c r="D53" t="s">
        <v>7</v>
      </c>
      <c r="E53">
        <v>0</v>
      </c>
    </row>
    <row r="54" spans="1:5" x14ac:dyDescent="0.3">
      <c r="A54" t="str">
        <f>"160"</f>
        <v>160</v>
      </c>
      <c r="B54" t="s">
        <v>71</v>
      </c>
      <c r="C54" t="s">
        <v>32</v>
      </c>
      <c r="D54" t="s">
        <v>7</v>
      </c>
      <c r="E54">
        <v>0</v>
      </c>
    </row>
    <row r="55" spans="1:5" x14ac:dyDescent="0.3">
      <c r="A55" t="str">
        <f>"161"</f>
        <v>161</v>
      </c>
      <c r="B55" t="s">
        <v>72</v>
      </c>
      <c r="C55" t="s">
        <v>73</v>
      </c>
      <c r="D55" t="s">
        <v>7</v>
      </c>
      <c r="E55">
        <v>0</v>
      </c>
    </row>
    <row r="56" spans="1:5" x14ac:dyDescent="0.3">
      <c r="A56" t="str">
        <f>"162"</f>
        <v>162</v>
      </c>
      <c r="B56" t="s">
        <v>74</v>
      </c>
      <c r="C56" t="s">
        <v>75</v>
      </c>
      <c r="D56" t="s">
        <v>4</v>
      </c>
      <c r="E56">
        <v>0</v>
      </c>
    </row>
    <row r="57" spans="1:5" x14ac:dyDescent="0.3">
      <c r="A57" t="str">
        <f>"163"</f>
        <v>163</v>
      </c>
      <c r="B57" t="s">
        <v>76</v>
      </c>
      <c r="C57" t="s">
        <v>73</v>
      </c>
      <c r="D57" t="s">
        <v>7</v>
      </c>
      <c r="E57">
        <v>0</v>
      </c>
    </row>
    <row r="58" spans="1:5" x14ac:dyDescent="0.3">
      <c r="A58" t="str">
        <f>"170"</f>
        <v>170</v>
      </c>
      <c r="B58" t="s">
        <v>77</v>
      </c>
      <c r="C58" t="s">
        <v>32</v>
      </c>
      <c r="D58" t="s">
        <v>7</v>
      </c>
      <c r="E58">
        <v>0</v>
      </c>
    </row>
    <row r="59" spans="1:5" x14ac:dyDescent="0.3">
      <c r="A59" t="str">
        <f>"171"</f>
        <v>171</v>
      </c>
      <c r="B59" t="s">
        <v>78</v>
      </c>
      <c r="C59" t="s">
        <v>79</v>
      </c>
      <c r="D59" t="s">
        <v>7</v>
      </c>
      <c r="E59">
        <v>0</v>
      </c>
    </row>
    <row r="60" spans="1:5" x14ac:dyDescent="0.3">
      <c r="A60" t="str">
        <f>"172"</f>
        <v>172</v>
      </c>
      <c r="B60" t="s">
        <v>80</v>
      </c>
      <c r="C60" t="s">
        <v>75</v>
      </c>
      <c r="D60" t="s">
        <v>4</v>
      </c>
      <c r="E60">
        <v>0</v>
      </c>
    </row>
    <row r="61" spans="1:5" x14ac:dyDescent="0.3">
      <c r="A61" t="str">
        <f>"173"</f>
        <v>173</v>
      </c>
      <c r="B61" t="s">
        <v>80</v>
      </c>
      <c r="C61" t="s">
        <v>75</v>
      </c>
      <c r="D61" t="s">
        <v>4</v>
      </c>
      <c r="E61">
        <v>0</v>
      </c>
    </row>
    <row r="62" spans="1:5" x14ac:dyDescent="0.3">
      <c r="A62" t="str">
        <f>"175"</f>
        <v>175</v>
      </c>
      <c r="B62" t="s">
        <v>81</v>
      </c>
      <c r="C62" t="s">
        <v>82</v>
      </c>
      <c r="D62" t="s">
        <v>4</v>
      </c>
      <c r="E62">
        <v>0</v>
      </c>
    </row>
    <row r="63" spans="1:5" x14ac:dyDescent="0.3">
      <c r="A63" t="str">
        <f>"176"</f>
        <v>176</v>
      </c>
      <c r="B63" t="s">
        <v>8</v>
      </c>
      <c r="C63" t="s">
        <v>83</v>
      </c>
      <c r="D63" t="s">
        <v>7</v>
      </c>
      <c r="E63">
        <v>0</v>
      </c>
    </row>
    <row r="64" spans="1:5" x14ac:dyDescent="0.3">
      <c r="A64" t="str">
        <f>"177"</f>
        <v>177</v>
      </c>
      <c r="B64" t="s">
        <v>84</v>
      </c>
      <c r="C64" t="s">
        <v>85</v>
      </c>
      <c r="D64" t="s">
        <v>7</v>
      </c>
      <c r="E64">
        <v>9.66</v>
      </c>
    </row>
    <row r="65" spans="1:5" x14ac:dyDescent="0.3">
      <c r="A65" t="str">
        <f>"190"</f>
        <v>190</v>
      </c>
      <c r="B65" t="s">
        <v>86</v>
      </c>
      <c r="C65" t="s">
        <v>32</v>
      </c>
      <c r="D65" t="s">
        <v>7</v>
      </c>
      <c r="E65">
        <v>0</v>
      </c>
    </row>
    <row r="66" spans="1:5" x14ac:dyDescent="0.3">
      <c r="A66" t="str">
        <f>"191"</f>
        <v>191</v>
      </c>
      <c r="B66" t="s">
        <v>87</v>
      </c>
      <c r="C66" t="s">
        <v>88</v>
      </c>
      <c r="D66" t="s">
        <v>7</v>
      </c>
      <c r="E66">
        <v>0</v>
      </c>
    </row>
    <row r="67" spans="1:5" x14ac:dyDescent="0.3">
      <c r="A67" t="str">
        <f>"210"</f>
        <v>210</v>
      </c>
      <c r="B67" t="s">
        <v>89</v>
      </c>
      <c r="C67" t="s">
        <v>21</v>
      </c>
      <c r="D67" t="s">
        <v>7</v>
      </c>
      <c r="E67">
        <v>0</v>
      </c>
    </row>
    <row r="68" spans="1:5" x14ac:dyDescent="0.3">
      <c r="A68" t="str">
        <f>"211"</f>
        <v>211</v>
      </c>
      <c r="B68" t="s">
        <v>90</v>
      </c>
      <c r="C68" t="s">
        <v>91</v>
      </c>
      <c r="D68" t="s">
        <v>7</v>
      </c>
      <c r="E68">
        <v>4.1399999999999997</v>
      </c>
    </row>
    <row r="69" spans="1:5" x14ac:dyDescent="0.3">
      <c r="A69" t="str">
        <f>"212"</f>
        <v>212</v>
      </c>
      <c r="B69" t="s">
        <v>90</v>
      </c>
      <c r="C69" t="s">
        <v>92</v>
      </c>
      <c r="D69" t="s">
        <v>7</v>
      </c>
      <c r="E69">
        <v>4.8099999999999996</v>
      </c>
    </row>
    <row r="70" spans="1:5" x14ac:dyDescent="0.3">
      <c r="A70" t="str">
        <f>"213"</f>
        <v>213</v>
      </c>
      <c r="B70" t="s">
        <v>90</v>
      </c>
      <c r="C70" t="s">
        <v>24</v>
      </c>
      <c r="D70" t="s">
        <v>7</v>
      </c>
      <c r="E70">
        <v>6.82</v>
      </c>
    </row>
    <row r="71" spans="1:5" x14ac:dyDescent="0.3">
      <c r="A71" t="str">
        <f>"214"</f>
        <v>214</v>
      </c>
      <c r="B71" t="s">
        <v>90</v>
      </c>
      <c r="C71" t="s">
        <v>93</v>
      </c>
      <c r="D71" t="s">
        <v>7</v>
      </c>
      <c r="E71">
        <v>6.14</v>
      </c>
    </row>
    <row r="72" spans="1:5" x14ac:dyDescent="0.3">
      <c r="A72" t="str">
        <f>"215"</f>
        <v>215</v>
      </c>
      <c r="B72" t="s">
        <v>90</v>
      </c>
      <c r="C72" t="s">
        <v>26</v>
      </c>
      <c r="D72" t="s">
        <v>7</v>
      </c>
      <c r="E72">
        <v>0</v>
      </c>
    </row>
    <row r="73" spans="1:5" x14ac:dyDescent="0.3">
      <c r="A73" t="str">
        <f>"216"</f>
        <v>216</v>
      </c>
      <c r="B73" t="s">
        <v>90</v>
      </c>
      <c r="C73" t="str">
        <f>"312"</f>
        <v>312</v>
      </c>
      <c r="D73" t="s">
        <v>7</v>
      </c>
      <c r="E73">
        <v>4.62</v>
      </c>
    </row>
    <row r="74" spans="1:5" x14ac:dyDescent="0.3">
      <c r="A74" t="str">
        <f>"217"</f>
        <v>217</v>
      </c>
      <c r="B74" t="s">
        <v>90</v>
      </c>
      <c r="C74" t="s">
        <v>27</v>
      </c>
      <c r="D74" t="s">
        <v>7</v>
      </c>
      <c r="E74">
        <v>6.23</v>
      </c>
    </row>
    <row r="75" spans="1:5" x14ac:dyDescent="0.3">
      <c r="A75" t="str">
        <f>"218"</f>
        <v>218</v>
      </c>
      <c r="B75" t="s">
        <v>94</v>
      </c>
      <c r="C75" t="s">
        <v>95</v>
      </c>
      <c r="D75" t="s">
        <v>7</v>
      </c>
      <c r="E75">
        <v>1.88</v>
      </c>
    </row>
    <row r="76" spans="1:5" x14ac:dyDescent="0.3">
      <c r="A76" t="str">
        <f>"219"</f>
        <v>219</v>
      </c>
      <c r="B76" t="s">
        <v>94</v>
      </c>
      <c r="C76" t="s">
        <v>96</v>
      </c>
      <c r="D76" t="s">
        <v>7</v>
      </c>
      <c r="E76">
        <v>19.75</v>
      </c>
    </row>
    <row r="77" spans="1:5" x14ac:dyDescent="0.3">
      <c r="A77" t="str">
        <f>"220"</f>
        <v>220</v>
      </c>
      <c r="B77" t="s">
        <v>90</v>
      </c>
      <c r="C77" t="s">
        <v>97</v>
      </c>
      <c r="D77" t="s">
        <v>7</v>
      </c>
      <c r="E77">
        <v>0</v>
      </c>
    </row>
    <row r="78" spans="1:5" x14ac:dyDescent="0.3">
      <c r="A78" t="str">
        <f>"221"</f>
        <v>221</v>
      </c>
      <c r="B78" t="s">
        <v>98</v>
      </c>
      <c r="C78" t="s">
        <v>99</v>
      </c>
      <c r="D78" t="s">
        <v>7</v>
      </c>
      <c r="E78">
        <v>14.78</v>
      </c>
    </row>
    <row r="79" spans="1:5" x14ac:dyDescent="0.3">
      <c r="A79" t="str">
        <f>"222"</f>
        <v>222</v>
      </c>
      <c r="B79" t="s">
        <v>100</v>
      </c>
      <c r="C79" t="s">
        <v>101</v>
      </c>
      <c r="D79" t="s">
        <v>7</v>
      </c>
      <c r="E79">
        <v>0</v>
      </c>
    </row>
    <row r="80" spans="1:5" x14ac:dyDescent="0.3">
      <c r="A80" t="str">
        <f>"223"</f>
        <v>223</v>
      </c>
      <c r="B80" t="s">
        <v>8</v>
      </c>
      <c r="C80" t="s">
        <v>102</v>
      </c>
      <c r="D80" t="s">
        <v>7</v>
      </c>
      <c r="E80">
        <v>6.13</v>
      </c>
    </row>
    <row r="81" spans="1:5" x14ac:dyDescent="0.3">
      <c r="A81" t="str">
        <f>"224"</f>
        <v>224</v>
      </c>
      <c r="B81" t="s">
        <v>103</v>
      </c>
      <c r="C81" t="s">
        <v>104</v>
      </c>
      <c r="D81" t="s">
        <v>7</v>
      </c>
      <c r="E81">
        <v>0.45</v>
      </c>
    </row>
    <row r="82" spans="1:5" x14ac:dyDescent="0.3">
      <c r="A82" t="str">
        <f>"225"</f>
        <v>225</v>
      </c>
      <c r="B82" t="s">
        <v>90</v>
      </c>
      <c r="C82" t="s">
        <v>105</v>
      </c>
      <c r="D82" t="s">
        <v>7</v>
      </c>
      <c r="E82">
        <v>6.13</v>
      </c>
    </row>
    <row r="83" spans="1:5" x14ac:dyDescent="0.3">
      <c r="A83" t="str">
        <f>"226"</f>
        <v>226</v>
      </c>
      <c r="B83" t="s">
        <v>106</v>
      </c>
      <c r="C83" t="s">
        <v>107</v>
      </c>
      <c r="D83" t="s">
        <v>7</v>
      </c>
      <c r="E83">
        <v>0</v>
      </c>
    </row>
    <row r="84" spans="1:5" x14ac:dyDescent="0.3">
      <c r="A84" t="str">
        <f>"227"</f>
        <v>227</v>
      </c>
      <c r="B84" t="s">
        <v>108</v>
      </c>
      <c r="C84" t="s">
        <v>109</v>
      </c>
      <c r="D84" t="s">
        <v>7</v>
      </c>
      <c r="E84">
        <v>0.13</v>
      </c>
    </row>
    <row r="85" spans="1:5" x14ac:dyDescent="0.3">
      <c r="A85" t="str">
        <f>"228"</f>
        <v>228</v>
      </c>
      <c r="B85" t="s">
        <v>110</v>
      </c>
      <c r="C85" t="s">
        <v>111</v>
      </c>
      <c r="D85" t="s">
        <v>7</v>
      </c>
      <c r="E85">
        <v>4.05</v>
      </c>
    </row>
    <row r="86" spans="1:5" x14ac:dyDescent="0.3">
      <c r="A86" t="str">
        <f>"229"</f>
        <v>229</v>
      </c>
      <c r="B86" t="s">
        <v>112</v>
      </c>
      <c r="C86" t="s">
        <v>113</v>
      </c>
      <c r="D86" t="s">
        <v>7</v>
      </c>
      <c r="E86">
        <v>1.74</v>
      </c>
    </row>
    <row r="87" spans="1:5" x14ac:dyDescent="0.3">
      <c r="A87" t="str">
        <f>"230"</f>
        <v>230</v>
      </c>
      <c r="B87" t="s">
        <v>114</v>
      </c>
      <c r="C87" t="s">
        <v>115</v>
      </c>
      <c r="D87" t="s">
        <v>7</v>
      </c>
      <c r="E87">
        <v>0.37</v>
      </c>
    </row>
    <row r="88" spans="1:5" x14ac:dyDescent="0.3">
      <c r="A88" t="str">
        <f>"250"</f>
        <v>250</v>
      </c>
      <c r="B88" t="s">
        <v>116</v>
      </c>
      <c r="C88" t="s">
        <v>117</v>
      </c>
      <c r="D88" t="s">
        <v>7</v>
      </c>
      <c r="E88">
        <v>0</v>
      </c>
    </row>
    <row r="89" spans="1:5" x14ac:dyDescent="0.3">
      <c r="A89" t="str">
        <f>"251"</f>
        <v>251</v>
      </c>
      <c r="B89" t="s">
        <v>118</v>
      </c>
      <c r="C89" t="s">
        <v>119</v>
      </c>
      <c r="D89" t="s">
        <v>7</v>
      </c>
      <c r="E89">
        <v>1.43</v>
      </c>
    </row>
    <row r="90" spans="1:5" x14ac:dyDescent="0.3">
      <c r="A90" t="str">
        <f>"252"</f>
        <v>252</v>
      </c>
      <c r="B90" t="s">
        <v>120</v>
      </c>
      <c r="C90" t="s">
        <v>121</v>
      </c>
      <c r="D90" t="s">
        <v>7</v>
      </c>
      <c r="E90">
        <v>0.66</v>
      </c>
    </row>
    <row r="91" spans="1:5" x14ac:dyDescent="0.3">
      <c r="A91" t="str">
        <f>"253"</f>
        <v>253</v>
      </c>
      <c r="B91" t="s">
        <v>122</v>
      </c>
      <c r="C91" t="s">
        <v>123</v>
      </c>
      <c r="D91" t="s">
        <v>7</v>
      </c>
      <c r="E91">
        <v>0</v>
      </c>
    </row>
    <row r="92" spans="1:5" x14ac:dyDescent="0.3">
      <c r="A92" t="str">
        <f>"254"</f>
        <v>254</v>
      </c>
      <c r="B92" t="s">
        <v>124</v>
      </c>
      <c r="C92" t="s">
        <v>124</v>
      </c>
      <c r="D92" t="s">
        <v>7</v>
      </c>
      <c r="E92">
        <v>0.6</v>
      </c>
    </row>
    <row r="93" spans="1:5" x14ac:dyDescent="0.3">
      <c r="A93" t="str">
        <f>"255"</f>
        <v>255</v>
      </c>
      <c r="B93" t="s">
        <v>125</v>
      </c>
      <c r="C93" t="s">
        <v>126</v>
      </c>
      <c r="D93" t="s">
        <v>7</v>
      </c>
      <c r="E93">
        <v>6.68</v>
      </c>
    </row>
    <row r="94" spans="1:5" x14ac:dyDescent="0.3">
      <c r="A94" t="str">
        <f>"256"</f>
        <v>256</v>
      </c>
      <c r="B94" t="s">
        <v>127</v>
      </c>
      <c r="C94" t="s">
        <v>128</v>
      </c>
      <c r="D94" t="s">
        <v>7</v>
      </c>
      <c r="E94">
        <v>3.5</v>
      </c>
    </row>
    <row r="95" spans="1:5" x14ac:dyDescent="0.3">
      <c r="A95" t="str">
        <f>"260"</f>
        <v>260</v>
      </c>
      <c r="B95" t="s">
        <v>129</v>
      </c>
      <c r="C95" t="s">
        <v>130</v>
      </c>
      <c r="D95" t="s">
        <v>7</v>
      </c>
      <c r="E95">
        <v>3.68</v>
      </c>
    </row>
    <row r="96" spans="1:5" x14ac:dyDescent="0.3">
      <c r="A96" t="str">
        <f>"261"</f>
        <v>261</v>
      </c>
      <c r="B96" t="s">
        <v>131</v>
      </c>
      <c r="C96" t="s">
        <v>132</v>
      </c>
      <c r="D96" t="s">
        <v>7</v>
      </c>
      <c r="E96">
        <v>5.92</v>
      </c>
    </row>
    <row r="97" spans="1:5" x14ac:dyDescent="0.3">
      <c r="A97" t="str">
        <f>"262"</f>
        <v>262</v>
      </c>
      <c r="B97" t="s">
        <v>133</v>
      </c>
      <c r="C97" t="s">
        <v>133</v>
      </c>
      <c r="D97" t="s">
        <v>7</v>
      </c>
      <c r="E97">
        <v>2.59</v>
      </c>
    </row>
    <row r="98" spans="1:5" x14ac:dyDescent="0.3">
      <c r="A98" t="str">
        <f>"263"</f>
        <v>263</v>
      </c>
      <c r="B98" t="s">
        <v>134</v>
      </c>
      <c r="C98" t="s">
        <v>135</v>
      </c>
      <c r="D98" t="s">
        <v>7</v>
      </c>
      <c r="E98">
        <v>5.0199999999999996</v>
      </c>
    </row>
    <row r="99" spans="1:5" x14ac:dyDescent="0.3">
      <c r="A99" t="str">
        <f>"264"</f>
        <v>264</v>
      </c>
      <c r="B99" t="s">
        <v>136</v>
      </c>
      <c r="C99" t="s">
        <v>137</v>
      </c>
      <c r="D99" t="s">
        <v>7</v>
      </c>
      <c r="E99">
        <v>4.58</v>
      </c>
    </row>
    <row r="100" spans="1:5" x14ac:dyDescent="0.3">
      <c r="A100" t="str">
        <f>"265"</f>
        <v>265</v>
      </c>
      <c r="B100" t="s">
        <v>138</v>
      </c>
      <c r="C100" t="s">
        <v>139</v>
      </c>
      <c r="D100" t="s">
        <v>7</v>
      </c>
      <c r="E100">
        <v>0.23</v>
      </c>
    </row>
    <row r="101" spans="1:5" x14ac:dyDescent="0.3">
      <c r="A101" t="str">
        <f>"266"</f>
        <v>266</v>
      </c>
      <c r="B101" t="s">
        <v>140</v>
      </c>
      <c r="C101" t="s">
        <v>140</v>
      </c>
      <c r="D101" t="s">
        <v>7</v>
      </c>
      <c r="E101">
        <v>2.44</v>
      </c>
    </row>
    <row r="102" spans="1:5" x14ac:dyDescent="0.3">
      <c r="A102" t="str">
        <f>"267"</f>
        <v>267</v>
      </c>
      <c r="B102" t="s">
        <v>141</v>
      </c>
      <c r="C102" t="s">
        <v>142</v>
      </c>
      <c r="D102" t="s">
        <v>7</v>
      </c>
      <c r="E102">
        <v>2.37</v>
      </c>
    </row>
    <row r="103" spans="1:5" x14ac:dyDescent="0.3">
      <c r="A103" t="str">
        <f>"268"</f>
        <v>268</v>
      </c>
      <c r="B103" t="s">
        <v>143</v>
      </c>
      <c r="C103" t="s">
        <v>144</v>
      </c>
      <c r="D103" t="s">
        <v>7</v>
      </c>
      <c r="E103">
        <v>5.66</v>
      </c>
    </row>
    <row r="104" spans="1:5" x14ac:dyDescent="0.3">
      <c r="A104" t="str">
        <f>"269"</f>
        <v>269</v>
      </c>
      <c r="B104" t="s">
        <v>145</v>
      </c>
      <c r="C104" t="s">
        <v>146</v>
      </c>
      <c r="D104" t="s">
        <v>7</v>
      </c>
      <c r="E104">
        <v>5.66</v>
      </c>
    </row>
    <row r="105" spans="1:5" x14ac:dyDescent="0.3">
      <c r="A105" t="str">
        <f>"270"</f>
        <v>270</v>
      </c>
      <c r="B105" t="s">
        <v>94</v>
      </c>
      <c r="C105" t="s">
        <v>147</v>
      </c>
      <c r="D105" t="s">
        <v>7</v>
      </c>
      <c r="E105">
        <v>0.47</v>
      </c>
    </row>
    <row r="106" spans="1:5" x14ac:dyDescent="0.3">
      <c r="A106" t="str">
        <f>"271"</f>
        <v>271</v>
      </c>
      <c r="B106" t="s">
        <v>94</v>
      </c>
      <c r="C106" t="s">
        <v>148</v>
      </c>
      <c r="D106" t="s">
        <v>7</v>
      </c>
      <c r="E106">
        <v>1.1499999999999999</v>
      </c>
    </row>
    <row r="107" spans="1:5" x14ac:dyDescent="0.3">
      <c r="A107" t="str">
        <f>"272"</f>
        <v>272</v>
      </c>
      <c r="B107" t="s">
        <v>94</v>
      </c>
      <c r="C107" t="s">
        <v>149</v>
      </c>
      <c r="D107" t="s">
        <v>7</v>
      </c>
      <c r="E107">
        <v>0.55000000000000004</v>
      </c>
    </row>
    <row r="108" spans="1:5" x14ac:dyDescent="0.3">
      <c r="A108" t="str">
        <f>"273"</f>
        <v>273</v>
      </c>
      <c r="B108" t="s">
        <v>150</v>
      </c>
      <c r="C108" t="s">
        <v>151</v>
      </c>
      <c r="D108" t="s">
        <v>7</v>
      </c>
      <c r="E108">
        <v>0.04</v>
      </c>
    </row>
    <row r="109" spans="1:5" x14ac:dyDescent="0.3">
      <c r="A109" t="str">
        <f>"274"</f>
        <v>274</v>
      </c>
      <c r="B109" t="s">
        <v>152</v>
      </c>
      <c r="C109" t="s">
        <v>152</v>
      </c>
      <c r="D109" t="s">
        <v>7</v>
      </c>
      <c r="E109">
        <v>6.34</v>
      </c>
    </row>
    <row r="110" spans="1:5" x14ac:dyDescent="0.3">
      <c r="A110" t="str">
        <f>"275"</f>
        <v>275</v>
      </c>
      <c r="B110" t="s">
        <v>153</v>
      </c>
      <c r="C110" t="s">
        <v>153</v>
      </c>
      <c r="D110" t="s">
        <v>7</v>
      </c>
      <c r="E110">
        <v>10.77</v>
      </c>
    </row>
    <row r="111" spans="1:5" x14ac:dyDescent="0.3">
      <c r="A111" t="str">
        <f>"276"</f>
        <v>276</v>
      </c>
      <c r="B111" t="s">
        <v>154</v>
      </c>
      <c r="C111" t="s">
        <v>154</v>
      </c>
      <c r="D111" t="s">
        <v>7</v>
      </c>
      <c r="E111">
        <v>0</v>
      </c>
    </row>
    <row r="112" spans="1:5" x14ac:dyDescent="0.3">
      <c r="A112" t="str">
        <f>"277"</f>
        <v>277</v>
      </c>
      <c r="B112" t="s">
        <v>155</v>
      </c>
      <c r="C112" t="s">
        <v>156</v>
      </c>
      <c r="D112" t="s">
        <v>7</v>
      </c>
      <c r="E112">
        <v>2.5099999999999998</v>
      </c>
    </row>
    <row r="113" spans="1:5" x14ac:dyDescent="0.3">
      <c r="A113" t="str">
        <f>"278"</f>
        <v>278</v>
      </c>
      <c r="B113" t="s">
        <v>157</v>
      </c>
      <c r="C113" t="s">
        <v>158</v>
      </c>
      <c r="D113" t="s">
        <v>7</v>
      </c>
      <c r="E113">
        <v>5.31</v>
      </c>
    </row>
    <row r="114" spans="1:5" x14ac:dyDescent="0.3">
      <c r="A114" t="str">
        <f>"280"</f>
        <v>280</v>
      </c>
      <c r="B114" t="s">
        <v>159</v>
      </c>
      <c r="C114" t="s">
        <v>159</v>
      </c>
      <c r="D114" t="s">
        <v>7</v>
      </c>
      <c r="E114">
        <v>4.24</v>
      </c>
    </row>
    <row r="115" spans="1:5" x14ac:dyDescent="0.3">
      <c r="A115" t="str">
        <f>"281"</f>
        <v>281</v>
      </c>
      <c r="B115" t="s">
        <v>160</v>
      </c>
      <c r="C115" t="s">
        <v>160</v>
      </c>
      <c r="D115" t="s">
        <v>7</v>
      </c>
      <c r="E115">
        <v>6.34</v>
      </c>
    </row>
    <row r="116" spans="1:5" x14ac:dyDescent="0.3">
      <c r="A116" t="str">
        <f>"282"</f>
        <v>282</v>
      </c>
      <c r="B116" t="s">
        <v>161</v>
      </c>
      <c r="C116" t="s">
        <v>161</v>
      </c>
      <c r="D116" t="s">
        <v>7</v>
      </c>
      <c r="E116">
        <v>4.91</v>
      </c>
    </row>
    <row r="117" spans="1:5" x14ac:dyDescent="0.3">
      <c r="A117" t="str">
        <f>"283"</f>
        <v>283</v>
      </c>
      <c r="B117" t="s">
        <v>162</v>
      </c>
      <c r="C117" t="s">
        <v>163</v>
      </c>
      <c r="D117" t="s">
        <v>7</v>
      </c>
      <c r="E117">
        <v>8.89</v>
      </c>
    </row>
    <row r="118" spans="1:5" x14ac:dyDescent="0.3">
      <c r="A118" t="str">
        <f>"284"</f>
        <v>284</v>
      </c>
      <c r="B118" t="s">
        <v>164</v>
      </c>
      <c r="C118" t="s">
        <v>164</v>
      </c>
      <c r="D118" t="s">
        <v>7</v>
      </c>
      <c r="E118">
        <v>3.71</v>
      </c>
    </row>
    <row r="119" spans="1:5" x14ac:dyDescent="0.3">
      <c r="A119" t="str">
        <f>"285"</f>
        <v>285</v>
      </c>
      <c r="B119" t="s">
        <v>165</v>
      </c>
      <c r="C119" t="s">
        <v>165</v>
      </c>
      <c r="D119" t="s">
        <v>7</v>
      </c>
      <c r="E119">
        <v>4.29</v>
      </c>
    </row>
    <row r="120" spans="1:5" x14ac:dyDescent="0.3">
      <c r="A120" t="str">
        <f>"286"</f>
        <v>286</v>
      </c>
      <c r="B120" t="s">
        <v>166</v>
      </c>
      <c r="C120" t="s">
        <v>166</v>
      </c>
      <c r="D120" t="s">
        <v>7</v>
      </c>
      <c r="E120">
        <v>4.78</v>
      </c>
    </row>
    <row r="121" spans="1:5" x14ac:dyDescent="0.3">
      <c r="A121" t="str">
        <f>"287"</f>
        <v>287</v>
      </c>
      <c r="B121" t="s">
        <v>167</v>
      </c>
      <c r="C121" t="s">
        <v>168</v>
      </c>
      <c r="D121" t="s">
        <v>7</v>
      </c>
      <c r="E121">
        <v>0</v>
      </c>
    </row>
    <row r="122" spans="1:5" x14ac:dyDescent="0.3">
      <c r="A122" t="str">
        <f>"288"</f>
        <v>288</v>
      </c>
      <c r="B122" t="s">
        <v>169</v>
      </c>
      <c r="C122" t="s">
        <v>169</v>
      </c>
      <c r="D122" t="s">
        <v>7</v>
      </c>
      <c r="E122">
        <v>6.57</v>
      </c>
    </row>
    <row r="123" spans="1:5" x14ac:dyDescent="0.3">
      <c r="A123" t="str">
        <f>"289"</f>
        <v>289</v>
      </c>
      <c r="B123" t="s">
        <v>170</v>
      </c>
      <c r="C123" t="s">
        <v>171</v>
      </c>
      <c r="D123" t="s">
        <v>7</v>
      </c>
      <c r="E123">
        <v>4.6900000000000004</v>
      </c>
    </row>
    <row r="124" spans="1:5" x14ac:dyDescent="0.3">
      <c r="A124" t="str">
        <f>"290"</f>
        <v>290</v>
      </c>
      <c r="B124" t="s">
        <v>172</v>
      </c>
      <c r="C124" t="s">
        <v>172</v>
      </c>
      <c r="D124" t="s">
        <v>7</v>
      </c>
      <c r="E124">
        <v>0.02</v>
      </c>
    </row>
    <row r="125" spans="1:5" x14ac:dyDescent="0.3">
      <c r="A125" t="str">
        <f>"291"</f>
        <v>291</v>
      </c>
      <c r="B125" t="s">
        <v>173</v>
      </c>
      <c r="C125" t="s">
        <v>173</v>
      </c>
      <c r="D125" t="s">
        <v>7</v>
      </c>
      <c r="E125">
        <v>0.02</v>
      </c>
    </row>
    <row r="126" spans="1:5" x14ac:dyDescent="0.3">
      <c r="A126" t="str">
        <f>"292"</f>
        <v>292</v>
      </c>
      <c r="B126" t="s">
        <v>174</v>
      </c>
      <c r="C126" t="s">
        <v>174</v>
      </c>
      <c r="D126" t="s">
        <v>7</v>
      </c>
      <c r="E126">
        <v>6.39</v>
      </c>
    </row>
    <row r="127" spans="1:5" x14ac:dyDescent="0.3">
      <c r="A127" t="str">
        <f>"293"</f>
        <v>293</v>
      </c>
      <c r="B127" t="s">
        <v>175</v>
      </c>
      <c r="C127" t="s">
        <v>175</v>
      </c>
      <c r="D127" t="s">
        <v>7</v>
      </c>
      <c r="E127">
        <v>0.04</v>
      </c>
    </row>
    <row r="128" spans="1:5" x14ac:dyDescent="0.3">
      <c r="A128" t="str">
        <f>"294"</f>
        <v>294</v>
      </c>
      <c r="B128" t="s">
        <v>176</v>
      </c>
      <c r="C128" t="s">
        <v>177</v>
      </c>
      <c r="D128" t="s">
        <v>7</v>
      </c>
      <c r="E128">
        <v>0.14000000000000001</v>
      </c>
    </row>
    <row r="129" spans="1:5" x14ac:dyDescent="0.3">
      <c r="A129" t="str">
        <f>"295"</f>
        <v>295</v>
      </c>
      <c r="B129" t="s">
        <v>178</v>
      </c>
      <c r="C129" t="s">
        <v>179</v>
      </c>
      <c r="D129" t="s">
        <v>7</v>
      </c>
      <c r="E129">
        <v>0</v>
      </c>
    </row>
    <row r="130" spans="1:5" x14ac:dyDescent="0.3">
      <c r="A130" t="str">
        <f>"296"</f>
        <v>296</v>
      </c>
      <c r="B130" t="s">
        <v>180</v>
      </c>
      <c r="C130" t="s">
        <v>181</v>
      </c>
      <c r="D130" t="s">
        <v>7</v>
      </c>
      <c r="E130">
        <v>0.98</v>
      </c>
    </row>
    <row r="131" spans="1:5" x14ac:dyDescent="0.3">
      <c r="A131" t="str">
        <f>"297"</f>
        <v>297</v>
      </c>
      <c r="B131" t="s">
        <v>182</v>
      </c>
      <c r="C131" t="s">
        <v>183</v>
      </c>
      <c r="D131" t="s">
        <v>7</v>
      </c>
      <c r="E131">
        <v>0.25</v>
      </c>
    </row>
    <row r="132" spans="1:5" x14ac:dyDescent="0.3">
      <c r="A132" t="str">
        <f>"298"</f>
        <v>298</v>
      </c>
      <c r="B132" t="s">
        <v>184</v>
      </c>
      <c r="C132" t="s">
        <v>185</v>
      </c>
      <c r="D132" t="s">
        <v>4</v>
      </c>
      <c r="E132">
        <v>0</v>
      </c>
    </row>
    <row r="133" spans="1:5" x14ac:dyDescent="0.3">
      <c r="A133" t="str">
        <f>"301"</f>
        <v>301</v>
      </c>
      <c r="B133" t="s">
        <v>186</v>
      </c>
      <c r="C133" t="s">
        <v>187</v>
      </c>
      <c r="D133" t="s">
        <v>4</v>
      </c>
      <c r="E133">
        <v>0</v>
      </c>
    </row>
    <row r="134" spans="1:5" x14ac:dyDescent="0.3">
      <c r="A134" t="str">
        <f>"302"</f>
        <v>302</v>
      </c>
      <c r="B134" t="s">
        <v>188</v>
      </c>
      <c r="C134" t="s">
        <v>189</v>
      </c>
      <c r="D134" t="s">
        <v>4</v>
      </c>
      <c r="E134">
        <v>0</v>
      </c>
    </row>
    <row r="135" spans="1:5" x14ac:dyDescent="0.3">
      <c r="A135" t="str">
        <f>"303"</f>
        <v>303</v>
      </c>
      <c r="B135" t="s">
        <v>190</v>
      </c>
      <c r="C135" t="s">
        <v>191</v>
      </c>
      <c r="D135" t="s">
        <v>4</v>
      </c>
      <c r="E135">
        <v>0</v>
      </c>
    </row>
    <row r="136" spans="1:5" x14ac:dyDescent="0.3">
      <c r="A136" t="str">
        <f>"305"</f>
        <v>305</v>
      </c>
      <c r="B136" t="s">
        <v>192</v>
      </c>
      <c r="C136" t="s">
        <v>193</v>
      </c>
      <c r="D136" t="s">
        <v>4</v>
      </c>
      <c r="E136">
        <v>15.75</v>
      </c>
    </row>
    <row r="137" spans="1:5" x14ac:dyDescent="0.3">
      <c r="A137" t="str">
        <f>"306"</f>
        <v>306</v>
      </c>
      <c r="B137" t="s">
        <v>194</v>
      </c>
      <c r="C137" t="s">
        <v>195</v>
      </c>
      <c r="D137" t="s">
        <v>4</v>
      </c>
      <c r="E137">
        <v>0</v>
      </c>
    </row>
    <row r="138" spans="1:5" x14ac:dyDescent="0.3">
      <c r="A138" t="str">
        <f>"307"</f>
        <v>307</v>
      </c>
      <c r="B138" t="s">
        <v>196</v>
      </c>
      <c r="C138" t="s">
        <v>197</v>
      </c>
      <c r="D138" t="s">
        <v>4</v>
      </c>
      <c r="E138">
        <v>15.75</v>
      </c>
    </row>
    <row r="139" spans="1:5" x14ac:dyDescent="0.3">
      <c r="A139" t="str">
        <f>"311"</f>
        <v>311</v>
      </c>
      <c r="B139" t="s">
        <v>198</v>
      </c>
      <c r="C139" t="s">
        <v>199</v>
      </c>
      <c r="D139" t="s">
        <v>4</v>
      </c>
      <c r="E139">
        <v>13.75</v>
      </c>
    </row>
    <row r="140" spans="1:5" x14ac:dyDescent="0.3">
      <c r="A140" t="str">
        <f>"313"</f>
        <v>313</v>
      </c>
      <c r="B140" t="s">
        <v>200</v>
      </c>
      <c r="C140" t="s">
        <v>200</v>
      </c>
      <c r="D140" t="s">
        <v>4</v>
      </c>
      <c r="E140">
        <v>52.45</v>
      </c>
    </row>
    <row r="141" spans="1:5" x14ac:dyDescent="0.3">
      <c r="A141" t="str">
        <f>"314"</f>
        <v>314</v>
      </c>
      <c r="B141" t="s">
        <v>201</v>
      </c>
      <c r="C141" t="s">
        <v>201</v>
      </c>
      <c r="D141" t="s">
        <v>4</v>
      </c>
      <c r="E141">
        <v>64</v>
      </c>
    </row>
    <row r="142" spans="1:5" x14ac:dyDescent="0.3">
      <c r="A142" t="str">
        <f>"317"</f>
        <v>317</v>
      </c>
      <c r="B142" t="s">
        <v>202</v>
      </c>
      <c r="C142" t="s">
        <v>202</v>
      </c>
      <c r="D142" t="s">
        <v>4</v>
      </c>
      <c r="E142">
        <v>64</v>
      </c>
    </row>
    <row r="143" spans="1:5" x14ac:dyDescent="0.3">
      <c r="A143" t="str">
        <f>"318"</f>
        <v>318</v>
      </c>
      <c r="B143" t="s">
        <v>203</v>
      </c>
      <c r="C143" t="s">
        <v>203</v>
      </c>
      <c r="D143" t="s">
        <v>4</v>
      </c>
      <c r="E143">
        <v>70.3</v>
      </c>
    </row>
    <row r="144" spans="1:5" x14ac:dyDescent="0.3">
      <c r="A144" t="str">
        <f>"319"</f>
        <v>319</v>
      </c>
      <c r="B144" t="s">
        <v>204</v>
      </c>
      <c r="C144" t="s">
        <v>204</v>
      </c>
      <c r="D144" t="s">
        <v>4</v>
      </c>
      <c r="E144">
        <v>118.6</v>
      </c>
    </row>
    <row r="145" spans="1:5" x14ac:dyDescent="0.3">
      <c r="A145" t="str">
        <f>"321"</f>
        <v>321</v>
      </c>
      <c r="B145" t="s">
        <v>205</v>
      </c>
      <c r="C145" t="s">
        <v>206</v>
      </c>
      <c r="D145" t="s">
        <v>4</v>
      </c>
      <c r="E145">
        <v>38.799999999999997</v>
      </c>
    </row>
    <row r="146" spans="1:5" x14ac:dyDescent="0.3">
      <c r="A146" t="str">
        <f>"322"</f>
        <v>322</v>
      </c>
      <c r="B146" t="s">
        <v>207</v>
      </c>
      <c r="C146" t="s">
        <v>208</v>
      </c>
      <c r="D146" t="s">
        <v>4</v>
      </c>
      <c r="E146">
        <v>44.05</v>
      </c>
    </row>
    <row r="147" spans="1:5" x14ac:dyDescent="0.3">
      <c r="A147" t="str">
        <f>"324"</f>
        <v>324</v>
      </c>
      <c r="B147" t="s">
        <v>209</v>
      </c>
      <c r="C147" t="s">
        <v>210</v>
      </c>
      <c r="D147" t="s">
        <v>4</v>
      </c>
      <c r="E147">
        <v>19.899999999999999</v>
      </c>
    </row>
    <row r="148" spans="1:5" x14ac:dyDescent="0.3">
      <c r="A148" t="str">
        <f>"325"</f>
        <v>325</v>
      </c>
      <c r="B148" t="s">
        <v>211</v>
      </c>
      <c r="C148" t="s">
        <v>208</v>
      </c>
      <c r="D148" t="s">
        <v>4</v>
      </c>
      <c r="E148">
        <v>23.05</v>
      </c>
    </row>
    <row r="149" spans="1:5" x14ac:dyDescent="0.3">
      <c r="A149" t="str">
        <f>"331"</f>
        <v>331</v>
      </c>
      <c r="B149" t="s">
        <v>212</v>
      </c>
      <c r="C149" t="s">
        <v>212</v>
      </c>
      <c r="D149" t="s">
        <v>4</v>
      </c>
      <c r="E149">
        <v>25</v>
      </c>
    </row>
    <row r="150" spans="1:5" x14ac:dyDescent="0.3">
      <c r="A150" t="str">
        <f>"332"</f>
        <v>332</v>
      </c>
      <c r="B150" t="s">
        <v>213</v>
      </c>
      <c r="C150" t="s">
        <v>212</v>
      </c>
      <c r="D150" t="s">
        <v>4</v>
      </c>
      <c r="E150">
        <v>30</v>
      </c>
    </row>
    <row r="151" spans="1:5" x14ac:dyDescent="0.3">
      <c r="A151" t="str">
        <f>"341"</f>
        <v>341</v>
      </c>
      <c r="B151" t="s">
        <v>214</v>
      </c>
      <c r="C151" t="s">
        <v>214</v>
      </c>
      <c r="D151" t="s">
        <v>4</v>
      </c>
      <c r="E151">
        <v>30</v>
      </c>
    </row>
    <row r="152" spans="1:5" x14ac:dyDescent="0.3">
      <c r="A152" t="str">
        <f>"342"</f>
        <v>342</v>
      </c>
      <c r="B152" t="s">
        <v>215</v>
      </c>
      <c r="C152" t="s">
        <v>214</v>
      </c>
      <c r="D152" t="s">
        <v>4</v>
      </c>
      <c r="E152">
        <v>37.5</v>
      </c>
    </row>
    <row r="153" spans="1:5" x14ac:dyDescent="0.3">
      <c r="A153" t="str">
        <f>"351"</f>
        <v>351</v>
      </c>
      <c r="B153" t="s">
        <v>216</v>
      </c>
      <c r="C153" t="s">
        <v>216</v>
      </c>
      <c r="D153" t="s">
        <v>4</v>
      </c>
      <c r="E153">
        <v>32.5</v>
      </c>
    </row>
    <row r="154" spans="1:5" x14ac:dyDescent="0.3">
      <c r="A154" t="str">
        <f>"352"</f>
        <v>352</v>
      </c>
      <c r="B154" t="s">
        <v>217</v>
      </c>
      <c r="C154" t="s">
        <v>216</v>
      </c>
      <c r="D154" t="s">
        <v>4</v>
      </c>
      <c r="E154">
        <v>44.05</v>
      </c>
    </row>
    <row r="155" spans="1:5" x14ac:dyDescent="0.3">
      <c r="A155" t="str">
        <f>"380"</f>
        <v>380</v>
      </c>
      <c r="B155" t="s">
        <v>218</v>
      </c>
      <c r="C155" t="s">
        <v>193</v>
      </c>
      <c r="D155" t="s">
        <v>4</v>
      </c>
      <c r="E155">
        <v>20</v>
      </c>
    </row>
    <row r="156" spans="1:5" x14ac:dyDescent="0.3">
      <c r="A156" t="str">
        <f>"381"</f>
        <v>381</v>
      </c>
      <c r="B156" t="s">
        <v>219</v>
      </c>
      <c r="C156" t="s">
        <v>193</v>
      </c>
      <c r="D156" t="s">
        <v>4</v>
      </c>
      <c r="E156">
        <v>22.5</v>
      </c>
    </row>
    <row r="157" spans="1:5" x14ac:dyDescent="0.3">
      <c r="A157" t="str">
        <f>"382"</f>
        <v>382</v>
      </c>
      <c r="B157" t="s">
        <v>220</v>
      </c>
      <c r="C157" t="s">
        <v>193</v>
      </c>
      <c r="D157" t="s">
        <v>4</v>
      </c>
      <c r="E157">
        <v>57.7</v>
      </c>
    </row>
    <row r="158" spans="1:5" x14ac:dyDescent="0.3">
      <c r="A158" t="str">
        <f>"383"</f>
        <v>383</v>
      </c>
      <c r="B158" t="s">
        <v>221</v>
      </c>
      <c r="C158" t="s">
        <v>193</v>
      </c>
      <c r="D158" t="s">
        <v>4</v>
      </c>
      <c r="E158">
        <v>33.549999999999997</v>
      </c>
    </row>
    <row r="159" spans="1:5" x14ac:dyDescent="0.3">
      <c r="A159" t="str">
        <f>"385"</f>
        <v>385</v>
      </c>
      <c r="B159" t="s">
        <v>222</v>
      </c>
      <c r="C159" t="s">
        <v>222</v>
      </c>
      <c r="D159" t="s">
        <v>4</v>
      </c>
      <c r="E159">
        <v>22.5</v>
      </c>
    </row>
    <row r="160" spans="1:5" x14ac:dyDescent="0.3">
      <c r="A160" t="str">
        <f>"386"</f>
        <v>386</v>
      </c>
      <c r="B160" t="s">
        <v>223</v>
      </c>
      <c r="C160" t="s">
        <v>223</v>
      </c>
      <c r="D160" t="s">
        <v>4</v>
      </c>
      <c r="E160">
        <v>25</v>
      </c>
    </row>
    <row r="161" spans="1:5" x14ac:dyDescent="0.3">
      <c r="A161" t="str">
        <f>"387"</f>
        <v>387</v>
      </c>
      <c r="B161" t="s">
        <v>224</v>
      </c>
      <c r="C161" t="s">
        <v>224</v>
      </c>
      <c r="D161" t="s">
        <v>4</v>
      </c>
      <c r="E161">
        <v>16.5</v>
      </c>
    </row>
    <row r="162" spans="1:5" x14ac:dyDescent="0.3">
      <c r="A162" t="str">
        <f>"388"</f>
        <v>388</v>
      </c>
      <c r="B162" t="s">
        <v>225</v>
      </c>
      <c r="C162" t="s">
        <v>225</v>
      </c>
      <c r="D162" t="s">
        <v>4</v>
      </c>
      <c r="E162">
        <v>70</v>
      </c>
    </row>
    <row r="163" spans="1:5" x14ac:dyDescent="0.3">
      <c r="A163" t="str">
        <f>"389"</f>
        <v>389</v>
      </c>
      <c r="B163" t="s">
        <v>226</v>
      </c>
      <c r="C163" t="s">
        <v>226</v>
      </c>
      <c r="D163" t="s">
        <v>4</v>
      </c>
      <c r="E163">
        <v>75</v>
      </c>
    </row>
    <row r="164" spans="1:5" x14ac:dyDescent="0.3">
      <c r="A164" t="str">
        <f>"390"</f>
        <v>390</v>
      </c>
      <c r="B164" t="s">
        <v>227</v>
      </c>
      <c r="C164" t="s">
        <v>227</v>
      </c>
      <c r="D164" t="s">
        <v>4</v>
      </c>
      <c r="E164">
        <v>200</v>
      </c>
    </row>
    <row r="165" spans="1:5" x14ac:dyDescent="0.3">
      <c r="A165" t="str">
        <f>"395"</f>
        <v>395</v>
      </c>
      <c r="B165" t="s">
        <v>228</v>
      </c>
      <c r="C165" t="s">
        <v>229</v>
      </c>
      <c r="D165" t="s">
        <v>7</v>
      </c>
      <c r="E165">
        <v>2362.9499999999998</v>
      </c>
    </row>
    <row r="166" spans="1:5" x14ac:dyDescent="0.3">
      <c r="A166" t="str">
        <f>"401"</f>
        <v>401</v>
      </c>
      <c r="B166" t="s">
        <v>230</v>
      </c>
      <c r="C166" t="s">
        <v>231</v>
      </c>
      <c r="D166" t="s">
        <v>4</v>
      </c>
      <c r="E166">
        <v>30.4</v>
      </c>
    </row>
    <row r="167" spans="1:5" x14ac:dyDescent="0.3">
      <c r="A167" t="str">
        <f>"402"</f>
        <v>402</v>
      </c>
      <c r="B167" t="s">
        <v>232</v>
      </c>
      <c r="C167" t="s">
        <v>233</v>
      </c>
      <c r="D167" t="s">
        <v>4</v>
      </c>
      <c r="E167">
        <v>22</v>
      </c>
    </row>
    <row r="168" spans="1:5" x14ac:dyDescent="0.3">
      <c r="A168" t="str">
        <f>"403"</f>
        <v>403</v>
      </c>
      <c r="B168" t="s">
        <v>234</v>
      </c>
      <c r="C168" t="s">
        <v>235</v>
      </c>
      <c r="D168" t="s">
        <v>4</v>
      </c>
      <c r="E168">
        <v>10.45</v>
      </c>
    </row>
    <row r="169" spans="1:5" x14ac:dyDescent="0.3">
      <c r="A169" t="str">
        <f>"405"</f>
        <v>405</v>
      </c>
      <c r="B169" t="s">
        <v>236</v>
      </c>
      <c r="C169" t="s">
        <v>237</v>
      </c>
      <c r="D169" t="s">
        <v>4</v>
      </c>
      <c r="E169">
        <v>64</v>
      </c>
    </row>
    <row r="170" spans="1:5" x14ac:dyDescent="0.3">
      <c r="A170" t="str">
        <f>"406"</f>
        <v>406</v>
      </c>
      <c r="B170" t="s">
        <v>238</v>
      </c>
      <c r="C170" t="s">
        <v>239</v>
      </c>
      <c r="D170" t="s">
        <v>4</v>
      </c>
      <c r="E170">
        <v>52.45</v>
      </c>
    </row>
    <row r="171" spans="1:5" x14ac:dyDescent="0.3">
      <c r="A171" t="str">
        <f>"409"</f>
        <v>409</v>
      </c>
      <c r="B171" t="s">
        <v>240</v>
      </c>
      <c r="C171" t="str">
        <f>"409"</f>
        <v>409</v>
      </c>
      <c r="D171" t="s">
        <v>7</v>
      </c>
      <c r="E171">
        <v>0</v>
      </c>
    </row>
    <row r="172" spans="1:5" x14ac:dyDescent="0.3">
      <c r="A172" t="str">
        <f>"511"</f>
        <v>511</v>
      </c>
      <c r="B172" t="s">
        <v>241</v>
      </c>
      <c r="C172" t="s">
        <v>242</v>
      </c>
      <c r="D172" t="s">
        <v>7</v>
      </c>
      <c r="E172">
        <v>15</v>
      </c>
    </row>
    <row r="173" spans="1:5" x14ac:dyDescent="0.3">
      <c r="A173" t="str">
        <f>"512"</f>
        <v>512</v>
      </c>
      <c r="B173" t="s">
        <v>243</v>
      </c>
      <c r="C173" t="s">
        <v>244</v>
      </c>
      <c r="D173" t="s">
        <v>7</v>
      </c>
      <c r="E173">
        <v>15</v>
      </c>
    </row>
    <row r="174" spans="1:5" x14ac:dyDescent="0.3">
      <c r="A174" t="str">
        <f>"513"</f>
        <v>513</v>
      </c>
      <c r="B174" t="s">
        <v>245</v>
      </c>
      <c r="C174" t="s">
        <v>246</v>
      </c>
      <c r="D174" t="s">
        <v>7</v>
      </c>
      <c r="E174">
        <v>21</v>
      </c>
    </row>
    <row r="175" spans="1:5" x14ac:dyDescent="0.3">
      <c r="A175" t="str">
        <f>"514"</f>
        <v>514</v>
      </c>
      <c r="B175" t="s">
        <v>247</v>
      </c>
      <c r="C175" t="s">
        <v>244</v>
      </c>
      <c r="D175" t="s">
        <v>7</v>
      </c>
      <c r="E175">
        <v>15</v>
      </c>
    </row>
    <row r="176" spans="1:5" x14ac:dyDescent="0.3">
      <c r="A176" t="str">
        <f>"515"</f>
        <v>515</v>
      </c>
      <c r="B176" t="s">
        <v>248</v>
      </c>
      <c r="C176" t="s">
        <v>249</v>
      </c>
      <c r="D176" t="s">
        <v>7</v>
      </c>
      <c r="E176">
        <v>85</v>
      </c>
    </row>
    <row r="177" spans="1:5" x14ac:dyDescent="0.3">
      <c r="A177" t="str">
        <f>"550"</f>
        <v>550</v>
      </c>
      <c r="B177" t="s">
        <v>250</v>
      </c>
      <c r="C177" t="s">
        <v>250</v>
      </c>
      <c r="D177" t="s">
        <v>7</v>
      </c>
      <c r="E177">
        <v>0</v>
      </c>
    </row>
    <row r="178" spans="1:5" x14ac:dyDescent="0.3">
      <c r="A178" t="str">
        <f>"555"</f>
        <v>555</v>
      </c>
      <c r="B178" t="s">
        <v>251</v>
      </c>
      <c r="C178" t="s">
        <v>252</v>
      </c>
      <c r="D178" t="s">
        <v>7</v>
      </c>
      <c r="E178">
        <v>70</v>
      </c>
    </row>
    <row r="179" spans="1:5" x14ac:dyDescent="0.3">
      <c r="A179" t="str">
        <f>"559"</f>
        <v>559</v>
      </c>
      <c r="B179" t="s">
        <v>253</v>
      </c>
      <c r="C179" t="s">
        <v>253</v>
      </c>
      <c r="D179" t="s">
        <v>7</v>
      </c>
      <c r="E179">
        <v>0.95</v>
      </c>
    </row>
    <row r="180" spans="1:5" x14ac:dyDescent="0.3">
      <c r="A180" t="str">
        <f>"560"</f>
        <v>560</v>
      </c>
      <c r="B180" t="s">
        <v>254</v>
      </c>
      <c r="C180" t="s">
        <v>255</v>
      </c>
      <c r="D180" t="s">
        <v>7</v>
      </c>
      <c r="E180">
        <v>0</v>
      </c>
    </row>
    <row r="181" spans="1:5" x14ac:dyDescent="0.3">
      <c r="A181" t="str">
        <f>"561"</f>
        <v>561</v>
      </c>
      <c r="B181" t="s">
        <v>256</v>
      </c>
      <c r="C181" t="s">
        <v>257</v>
      </c>
      <c r="D181" t="s">
        <v>7</v>
      </c>
      <c r="E181">
        <v>85</v>
      </c>
    </row>
    <row r="182" spans="1:5" x14ac:dyDescent="0.3">
      <c r="A182" t="str">
        <f>"562"</f>
        <v>562</v>
      </c>
      <c r="B182" t="s">
        <v>258</v>
      </c>
      <c r="C182" t="s">
        <v>259</v>
      </c>
      <c r="D182" t="s">
        <v>7</v>
      </c>
      <c r="E182">
        <v>85</v>
      </c>
    </row>
    <row r="183" spans="1:5" x14ac:dyDescent="0.3">
      <c r="A183" t="str">
        <f>"701"</f>
        <v>701</v>
      </c>
      <c r="B183" t="s">
        <v>260</v>
      </c>
      <c r="C183" t="s">
        <v>260</v>
      </c>
      <c r="D183" t="s">
        <v>7</v>
      </c>
      <c r="E183">
        <v>85</v>
      </c>
    </row>
    <row r="184" spans="1:5" x14ac:dyDescent="0.3">
      <c r="A184" t="str">
        <f>"702"</f>
        <v>702</v>
      </c>
      <c r="B184" t="s">
        <v>261</v>
      </c>
      <c r="C184" t="s">
        <v>261</v>
      </c>
      <c r="D184" t="s">
        <v>7</v>
      </c>
      <c r="E184">
        <v>85</v>
      </c>
    </row>
    <row r="185" spans="1:5" x14ac:dyDescent="0.3">
      <c r="A185" t="str">
        <f>"710"</f>
        <v>710</v>
      </c>
      <c r="B185" t="s">
        <v>262</v>
      </c>
      <c r="C185" t="s">
        <v>262</v>
      </c>
      <c r="D185" t="s">
        <v>7</v>
      </c>
      <c r="E185">
        <v>85</v>
      </c>
    </row>
    <row r="186" spans="1:5" x14ac:dyDescent="0.3">
      <c r="A186" t="str">
        <f>"715"</f>
        <v>715</v>
      </c>
      <c r="B186" t="s">
        <v>263</v>
      </c>
      <c r="C186" t="s">
        <v>264</v>
      </c>
      <c r="D186" t="s">
        <v>7</v>
      </c>
      <c r="E186">
        <v>1020</v>
      </c>
    </row>
    <row r="187" spans="1:5" x14ac:dyDescent="0.3">
      <c r="A187" t="str">
        <f>"720"</f>
        <v>720</v>
      </c>
      <c r="B187" t="s">
        <v>265</v>
      </c>
      <c r="C187" t="s">
        <v>265</v>
      </c>
      <c r="D187" t="s">
        <v>7</v>
      </c>
      <c r="E187">
        <v>0</v>
      </c>
    </row>
    <row r="188" spans="1:5" x14ac:dyDescent="0.3">
      <c r="A188" t="str">
        <f>"721"</f>
        <v>721</v>
      </c>
      <c r="B188" t="s">
        <v>266</v>
      </c>
      <c r="C188" t="s">
        <v>266</v>
      </c>
      <c r="D188" t="s">
        <v>7</v>
      </c>
      <c r="E188">
        <v>150</v>
      </c>
    </row>
    <row r="189" spans="1:5" x14ac:dyDescent="0.3">
      <c r="A189" t="str">
        <f>"722"</f>
        <v>722</v>
      </c>
      <c r="B189" t="s">
        <v>267</v>
      </c>
      <c r="C189" t="s">
        <v>267</v>
      </c>
      <c r="D189" t="s">
        <v>7</v>
      </c>
      <c r="E189">
        <v>0</v>
      </c>
    </row>
    <row r="190" spans="1:5" x14ac:dyDescent="0.3">
      <c r="A190" t="str">
        <f>"740"</f>
        <v>740</v>
      </c>
      <c r="B190" t="s">
        <v>268</v>
      </c>
      <c r="C190" t="s">
        <v>269</v>
      </c>
      <c r="D190" t="s">
        <v>7</v>
      </c>
      <c r="E190">
        <v>85</v>
      </c>
    </row>
    <row r="191" spans="1:5" x14ac:dyDescent="0.3">
      <c r="A191" t="str">
        <f>"741"</f>
        <v>741</v>
      </c>
      <c r="B191" t="s">
        <v>270</v>
      </c>
      <c r="C191" t="s">
        <v>271</v>
      </c>
      <c r="D191" t="s">
        <v>7</v>
      </c>
      <c r="E191">
        <v>85</v>
      </c>
    </row>
    <row r="192" spans="1:5" x14ac:dyDescent="0.3">
      <c r="A192" t="str">
        <f>"742"</f>
        <v>742</v>
      </c>
      <c r="B192" t="s">
        <v>272</v>
      </c>
      <c r="C192" t="s">
        <v>273</v>
      </c>
      <c r="D192" t="s">
        <v>7</v>
      </c>
      <c r="E192">
        <v>85</v>
      </c>
    </row>
    <row r="193" spans="1:5" x14ac:dyDescent="0.3">
      <c r="A193" t="str">
        <f>"743"</f>
        <v>743</v>
      </c>
      <c r="B193" t="s">
        <v>274</v>
      </c>
      <c r="C193" t="s">
        <v>275</v>
      </c>
      <c r="D193" t="s">
        <v>7</v>
      </c>
      <c r="E193">
        <v>85</v>
      </c>
    </row>
    <row r="194" spans="1:5" x14ac:dyDescent="0.3">
      <c r="A194" t="str">
        <f>"744"</f>
        <v>744</v>
      </c>
      <c r="B194" t="s">
        <v>276</v>
      </c>
      <c r="C194" t="s">
        <v>277</v>
      </c>
      <c r="D194" t="s">
        <v>7</v>
      </c>
      <c r="E194">
        <v>403.57</v>
      </c>
    </row>
    <row r="195" spans="1:5" x14ac:dyDescent="0.3">
      <c r="A195" t="str">
        <f>"745"</f>
        <v>745</v>
      </c>
      <c r="B195" t="s">
        <v>278</v>
      </c>
      <c r="C195" t="s">
        <v>279</v>
      </c>
      <c r="D195" t="s">
        <v>7</v>
      </c>
      <c r="E195">
        <v>100</v>
      </c>
    </row>
    <row r="196" spans="1:5" x14ac:dyDescent="0.3">
      <c r="A196" t="str">
        <f>"750"</f>
        <v>750</v>
      </c>
      <c r="B196" t="s">
        <v>280</v>
      </c>
      <c r="C196" t="s">
        <v>280</v>
      </c>
      <c r="D196" t="s">
        <v>7</v>
      </c>
      <c r="E196">
        <v>7.5</v>
      </c>
    </row>
    <row r="197" spans="1:5" x14ac:dyDescent="0.3">
      <c r="A197" t="str">
        <f>"751"</f>
        <v>751</v>
      </c>
      <c r="B197" t="s">
        <v>281</v>
      </c>
      <c r="C197" t="s">
        <v>281</v>
      </c>
      <c r="D197" t="s">
        <v>7</v>
      </c>
      <c r="E197">
        <v>50</v>
      </c>
    </row>
    <row r="198" spans="1:5" x14ac:dyDescent="0.3">
      <c r="A198" t="str">
        <f>"752"</f>
        <v>752</v>
      </c>
      <c r="B198" t="s">
        <v>282</v>
      </c>
      <c r="C198" t="s">
        <v>283</v>
      </c>
      <c r="D198" t="s">
        <v>7</v>
      </c>
      <c r="E198">
        <v>85</v>
      </c>
    </row>
    <row r="199" spans="1:5" x14ac:dyDescent="0.3">
      <c r="A199" t="str">
        <f>"753"</f>
        <v>753</v>
      </c>
      <c r="B199" t="s">
        <v>284</v>
      </c>
      <c r="C199" t="s">
        <v>284</v>
      </c>
      <c r="D199" t="s">
        <v>7</v>
      </c>
      <c r="E199">
        <v>25</v>
      </c>
    </row>
    <row r="200" spans="1:5" x14ac:dyDescent="0.3">
      <c r="A200" t="str">
        <f>"754"</f>
        <v>754</v>
      </c>
      <c r="B200" t="s">
        <v>285</v>
      </c>
      <c r="C200" t="s">
        <v>285</v>
      </c>
      <c r="D200" t="s">
        <v>7</v>
      </c>
      <c r="E200">
        <v>50</v>
      </c>
    </row>
    <row r="201" spans="1:5" x14ac:dyDescent="0.3">
      <c r="A201" t="str">
        <f>"755"</f>
        <v>755</v>
      </c>
      <c r="B201" t="s">
        <v>286</v>
      </c>
      <c r="C201" t="s">
        <v>286</v>
      </c>
      <c r="D201" t="s">
        <v>7</v>
      </c>
      <c r="E201">
        <v>0</v>
      </c>
    </row>
    <row r="202" spans="1:5" x14ac:dyDescent="0.3">
      <c r="A202" t="str">
        <f>"756"</f>
        <v>756</v>
      </c>
      <c r="B202" t="s">
        <v>287</v>
      </c>
      <c r="C202" t="s">
        <v>288</v>
      </c>
      <c r="D202" t="s">
        <v>7</v>
      </c>
      <c r="E202">
        <v>17.5</v>
      </c>
    </row>
    <row r="203" spans="1:5" x14ac:dyDescent="0.3">
      <c r="A203" t="str">
        <f>"757"</f>
        <v>757</v>
      </c>
      <c r="B203" t="s">
        <v>289</v>
      </c>
      <c r="C203" t="s">
        <v>290</v>
      </c>
      <c r="D203" t="s">
        <v>7</v>
      </c>
      <c r="E203">
        <v>106.5</v>
      </c>
    </row>
    <row r="204" spans="1:5" x14ac:dyDescent="0.3">
      <c r="A204" t="str">
        <f>"758"</f>
        <v>758</v>
      </c>
      <c r="B204" t="s">
        <v>291</v>
      </c>
      <c r="C204" t="s">
        <v>292</v>
      </c>
      <c r="D204" t="s">
        <v>7</v>
      </c>
      <c r="E204">
        <v>185</v>
      </c>
    </row>
    <row r="205" spans="1:5" x14ac:dyDescent="0.3">
      <c r="A205" t="str">
        <f>"759"</f>
        <v>759</v>
      </c>
      <c r="B205" t="s">
        <v>293</v>
      </c>
      <c r="C205" t="s">
        <v>293</v>
      </c>
      <c r="D205" t="s">
        <v>7</v>
      </c>
      <c r="E205">
        <v>0</v>
      </c>
    </row>
    <row r="206" spans="1:5" x14ac:dyDescent="0.3">
      <c r="A206" t="str">
        <f>"801"</f>
        <v>801</v>
      </c>
      <c r="B206" t="s">
        <v>294</v>
      </c>
      <c r="C206" t="s">
        <v>295</v>
      </c>
      <c r="D206" t="s">
        <v>7</v>
      </c>
      <c r="E206">
        <v>0.72</v>
      </c>
    </row>
    <row r="207" spans="1:5" x14ac:dyDescent="0.3">
      <c r="A207" t="str">
        <f>"802"</f>
        <v>802</v>
      </c>
      <c r="B207" t="s">
        <v>296</v>
      </c>
      <c r="C207" t="s">
        <v>297</v>
      </c>
      <c r="D207" t="s">
        <v>7</v>
      </c>
      <c r="E207">
        <v>0.25</v>
      </c>
    </row>
    <row r="208" spans="1:5" x14ac:dyDescent="0.3">
      <c r="A208" t="str">
        <f>"803"</f>
        <v>803</v>
      </c>
      <c r="B208" t="s">
        <v>298</v>
      </c>
      <c r="C208" t="s">
        <v>299</v>
      </c>
      <c r="D208" t="s">
        <v>7</v>
      </c>
      <c r="E208">
        <v>0.23</v>
      </c>
    </row>
    <row r="209" spans="1:5" x14ac:dyDescent="0.3">
      <c r="A209" t="str">
        <f>"804"</f>
        <v>804</v>
      </c>
      <c r="B209" t="s">
        <v>300</v>
      </c>
      <c r="C209" t="s">
        <v>300</v>
      </c>
      <c r="D209" t="s">
        <v>7</v>
      </c>
      <c r="E209">
        <v>0.25</v>
      </c>
    </row>
    <row r="210" spans="1:5" x14ac:dyDescent="0.3">
      <c r="A210" t="str">
        <f>"805"</f>
        <v>805</v>
      </c>
      <c r="B210" t="s">
        <v>301</v>
      </c>
      <c r="C210" t="s">
        <v>301</v>
      </c>
      <c r="D210" t="s">
        <v>7</v>
      </c>
      <c r="E210">
        <v>0.25</v>
      </c>
    </row>
    <row r="211" spans="1:5" x14ac:dyDescent="0.3">
      <c r="A211" t="str">
        <f>"806"</f>
        <v>806</v>
      </c>
      <c r="B211" t="s">
        <v>302</v>
      </c>
      <c r="C211" t="s">
        <v>303</v>
      </c>
      <c r="D211" t="s">
        <v>7</v>
      </c>
      <c r="E211">
        <v>0.25</v>
      </c>
    </row>
    <row r="212" spans="1:5" x14ac:dyDescent="0.3">
      <c r="A212" t="str">
        <f>"807"</f>
        <v>807</v>
      </c>
      <c r="B212" t="s">
        <v>304</v>
      </c>
      <c r="C212" t="s">
        <v>304</v>
      </c>
      <c r="D212" t="s">
        <v>7</v>
      </c>
      <c r="E212">
        <v>2.35</v>
      </c>
    </row>
    <row r="213" spans="1:5" x14ac:dyDescent="0.3">
      <c r="A213" t="str">
        <f>"808"</f>
        <v>808</v>
      </c>
      <c r="B213" t="s">
        <v>305</v>
      </c>
      <c r="C213" t="s">
        <v>306</v>
      </c>
      <c r="D213" t="s">
        <v>7</v>
      </c>
      <c r="E213">
        <v>0.6</v>
      </c>
    </row>
    <row r="214" spans="1:5" x14ac:dyDescent="0.3">
      <c r="A214" t="str">
        <f>"809"</f>
        <v>809</v>
      </c>
      <c r="B214" t="s">
        <v>307</v>
      </c>
      <c r="C214" t="s">
        <v>308</v>
      </c>
      <c r="D214" t="s">
        <v>7</v>
      </c>
      <c r="E214">
        <v>4.21</v>
      </c>
    </row>
    <row r="215" spans="1:5" x14ac:dyDescent="0.3">
      <c r="A215" t="str">
        <f>"810"</f>
        <v>810</v>
      </c>
      <c r="B215" t="s">
        <v>309</v>
      </c>
      <c r="C215" t="s">
        <v>310</v>
      </c>
      <c r="D215" t="s">
        <v>7</v>
      </c>
      <c r="E215">
        <v>4.82</v>
      </c>
    </row>
    <row r="216" spans="1:5" x14ac:dyDescent="0.3">
      <c r="A216" t="str">
        <f>"811"</f>
        <v>811</v>
      </c>
      <c r="B216" t="s">
        <v>311</v>
      </c>
      <c r="C216" t="s">
        <v>311</v>
      </c>
      <c r="D216" t="s">
        <v>7</v>
      </c>
      <c r="E216">
        <v>7.0000000000000007E-2</v>
      </c>
    </row>
    <row r="217" spans="1:5" x14ac:dyDescent="0.3">
      <c r="A217" t="str">
        <f>"812"</f>
        <v>812</v>
      </c>
      <c r="B217" t="s">
        <v>312</v>
      </c>
      <c r="C217" t="s">
        <v>312</v>
      </c>
      <c r="D217" t="s">
        <v>7</v>
      </c>
      <c r="E217">
        <v>3.71</v>
      </c>
    </row>
    <row r="218" spans="1:5" x14ac:dyDescent="0.3">
      <c r="A218" t="str">
        <f>"813"</f>
        <v>813</v>
      </c>
      <c r="B218" t="s">
        <v>313</v>
      </c>
      <c r="C218" t="s">
        <v>314</v>
      </c>
      <c r="D218" t="s">
        <v>7</v>
      </c>
      <c r="E218">
        <v>5.81</v>
      </c>
    </row>
    <row r="219" spans="1:5" x14ac:dyDescent="0.3">
      <c r="A219" t="str">
        <f>"814"</f>
        <v>814</v>
      </c>
      <c r="B219" t="s">
        <v>315</v>
      </c>
      <c r="C219" t="s">
        <v>316</v>
      </c>
      <c r="D219" t="s">
        <v>7</v>
      </c>
      <c r="E219">
        <v>5</v>
      </c>
    </row>
    <row r="220" spans="1:5" x14ac:dyDescent="0.3">
      <c r="A220" t="str">
        <f>"815"</f>
        <v>815</v>
      </c>
      <c r="B220" t="s">
        <v>317</v>
      </c>
      <c r="C220" t="s">
        <v>317</v>
      </c>
      <c r="D220" t="s">
        <v>7</v>
      </c>
      <c r="E220">
        <v>4.8899999999999997</v>
      </c>
    </row>
    <row r="221" spans="1:5" x14ac:dyDescent="0.3">
      <c r="A221" t="str">
        <f>"816"</f>
        <v>816</v>
      </c>
      <c r="B221" t="s">
        <v>318</v>
      </c>
      <c r="C221" t="s">
        <v>316</v>
      </c>
      <c r="D221" t="s">
        <v>7</v>
      </c>
      <c r="E221">
        <v>0</v>
      </c>
    </row>
    <row r="222" spans="1:5" x14ac:dyDescent="0.3">
      <c r="A222" t="str">
        <f>"817"</f>
        <v>817</v>
      </c>
      <c r="B222" t="s">
        <v>319</v>
      </c>
      <c r="C222" t="s">
        <v>319</v>
      </c>
      <c r="D222" t="s">
        <v>7</v>
      </c>
      <c r="E222">
        <v>4.45</v>
      </c>
    </row>
    <row r="223" spans="1:5" x14ac:dyDescent="0.3">
      <c r="A223" t="str">
        <f>"818"</f>
        <v>818</v>
      </c>
      <c r="B223" t="s">
        <v>320</v>
      </c>
      <c r="C223" t="s">
        <v>320</v>
      </c>
      <c r="D223" t="s">
        <v>7</v>
      </c>
      <c r="E223">
        <v>0.79</v>
      </c>
    </row>
    <row r="224" spans="1:5" x14ac:dyDescent="0.3">
      <c r="A224" t="str">
        <f>"819"</f>
        <v>819</v>
      </c>
      <c r="B224" t="s">
        <v>321</v>
      </c>
      <c r="C224" t="s">
        <v>322</v>
      </c>
      <c r="D224" t="s">
        <v>7</v>
      </c>
      <c r="E224">
        <v>0.23</v>
      </c>
    </row>
    <row r="225" spans="1:5" x14ac:dyDescent="0.3">
      <c r="A225" t="str">
        <f>"820"</f>
        <v>820</v>
      </c>
      <c r="B225" t="s">
        <v>323</v>
      </c>
      <c r="C225" t="s">
        <v>324</v>
      </c>
      <c r="D225" t="s">
        <v>7</v>
      </c>
      <c r="E225">
        <v>0.25</v>
      </c>
    </row>
    <row r="226" spans="1:5" x14ac:dyDescent="0.3">
      <c r="A226" t="str">
        <f>"821"</f>
        <v>821</v>
      </c>
      <c r="B226" t="s">
        <v>325</v>
      </c>
      <c r="C226" t="s">
        <v>325</v>
      </c>
      <c r="D226" t="s">
        <v>7</v>
      </c>
      <c r="E226">
        <v>0.25</v>
      </c>
    </row>
    <row r="227" spans="1:5" x14ac:dyDescent="0.3">
      <c r="A227" t="str">
        <f>"822"</f>
        <v>822</v>
      </c>
      <c r="B227" t="s">
        <v>326</v>
      </c>
      <c r="C227" t="s">
        <v>327</v>
      </c>
      <c r="D227" t="s">
        <v>7</v>
      </c>
      <c r="E227">
        <v>0.25</v>
      </c>
    </row>
    <row r="228" spans="1:5" x14ac:dyDescent="0.3">
      <c r="A228" t="str">
        <f>"823"</f>
        <v>823</v>
      </c>
      <c r="B228" t="s">
        <v>328</v>
      </c>
      <c r="C228" t="s">
        <v>328</v>
      </c>
      <c r="D228" t="s">
        <v>7</v>
      </c>
      <c r="E228">
        <v>2.16</v>
      </c>
    </row>
    <row r="229" spans="1:5" x14ac:dyDescent="0.3">
      <c r="A229" t="str">
        <f>"824"</f>
        <v>824</v>
      </c>
      <c r="B229" t="s">
        <v>329</v>
      </c>
      <c r="C229" t="s">
        <v>330</v>
      </c>
      <c r="D229" t="s">
        <v>7</v>
      </c>
      <c r="E229">
        <v>3.04</v>
      </c>
    </row>
    <row r="230" spans="1:5" x14ac:dyDescent="0.3">
      <c r="A230" t="str">
        <f>"825"</f>
        <v>825</v>
      </c>
      <c r="B230" t="s">
        <v>331</v>
      </c>
      <c r="C230" t="s">
        <v>332</v>
      </c>
      <c r="D230" t="s">
        <v>7</v>
      </c>
      <c r="E230">
        <v>4.13</v>
      </c>
    </row>
    <row r="231" spans="1:5" x14ac:dyDescent="0.3">
      <c r="A231" t="str">
        <f>"826"</f>
        <v>826</v>
      </c>
      <c r="B231" t="s">
        <v>333</v>
      </c>
      <c r="C231" t="s">
        <v>333</v>
      </c>
      <c r="D231" t="s">
        <v>7</v>
      </c>
      <c r="E231">
        <v>0.04</v>
      </c>
    </row>
    <row r="232" spans="1:5" x14ac:dyDescent="0.3">
      <c r="A232" t="str">
        <f>"827"</f>
        <v>827</v>
      </c>
      <c r="B232" t="s">
        <v>334</v>
      </c>
      <c r="C232" t="s">
        <v>334</v>
      </c>
      <c r="D232" t="s">
        <v>7</v>
      </c>
      <c r="E232">
        <v>2.71</v>
      </c>
    </row>
    <row r="233" spans="1:5" x14ac:dyDescent="0.3">
      <c r="A233" t="str">
        <f>"828"</f>
        <v>828</v>
      </c>
      <c r="B233" t="s">
        <v>335</v>
      </c>
      <c r="C233" t="s">
        <v>336</v>
      </c>
      <c r="D233" t="s">
        <v>7</v>
      </c>
      <c r="E233">
        <v>4.3</v>
      </c>
    </row>
    <row r="234" spans="1:5" x14ac:dyDescent="0.3">
      <c r="A234" t="str">
        <f>"829"</f>
        <v>829</v>
      </c>
      <c r="B234" t="s">
        <v>337</v>
      </c>
      <c r="C234" t="s">
        <v>338</v>
      </c>
      <c r="D234" t="s">
        <v>7</v>
      </c>
      <c r="E234">
        <v>5.31</v>
      </c>
    </row>
    <row r="235" spans="1:5" x14ac:dyDescent="0.3">
      <c r="A235" t="str">
        <f>"830"</f>
        <v>830</v>
      </c>
      <c r="B235" t="s">
        <v>339</v>
      </c>
      <c r="C235" t="s">
        <v>340</v>
      </c>
      <c r="D235" t="s">
        <v>7</v>
      </c>
      <c r="E235">
        <v>0.39</v>
      </c>
    </row>
    <row r="236" spans="1:5" x14ac:dyDescent="0.3">
      <c r="A236" t="str">
        <f>"831"</f>
        <v>831</v>
      </c>
      <c r="B236" t="s">
        <v>341</v>
      </c>
      <c r="C236" t="s">
        <v>341</v>
      </c>
      <c r="D236" t="s">
        <v>7</v>
      </c>
      <c r="E236">
        <v>2.2999999999999998</v>
      </c>
    </row>
    <row r="237" spans="1:5" x14ac:dyDescent="0.3">
      <c r="A237" t="str">
        <f>"832"</f>
        <v>832</v>
      </c>
      <c r="B237" t="s">
        <v>342</v>
      </c>
      <c r="C237" t="s">
        <v>316</v>
      </c>
      <c r="D237" t="s">
        <v>7</v>
      </c>
      <c r="E237">
        <v>5.26</v>
      </c>
    </row>
    <row r="238" spans="1:5" x14ac:dyDescent="0.3">
      <c r="A238" t="str">
        <f>"833"</f>
        <v>833</v>
      </c>
      <c r="B238" t="s">
        <v>343</v>
      </c>
      <c r="C238" t="s">
        <v>344</v>
      </c>
      <c r="D238" t="s">
        <v>7</v>
      </c>
      <c r="E238">
        <v>3.47</v>
      </c>
    </row>
    <row r="239" spans="1:5" x14ac:dyDescent="0.3">
      <c r="A239" t="str">
        <f>"834"</f>
        <v>834</v>
      </c>
      <c r="B239" t="s">
        <v>345</v>
      </c>
      <c r="C239" t="s">
        <v>345</v>
      </c>
      <c r="D239" t="s">
        <v>7</v>
      </c>
      <c r="E239">
        <v>1.3</v>
      </c>
    </row>
    <row r="240" spans="1:5" x14ac:dyDescent="0.3">
      <c r="A240" t="str">
        <f>"835"</f>
        <v>835</v>
      </c>
      <c r="B240" t="s">
        <v>346</v>
      </c>
      <c r="C240" t="s">
        <v>346</v>
      </c>
      <c r="D240" t="s">
        <v>7</v>
      </c>
      <c r="E240">
        <v>14.71</v>
      </c>
    </row>
    <row r="241" spans="1:5" x14ac:dyDescent="0.3">
      <c r="A241" t="str">
        <f>"900"</f>
        <v>900</v>
      </c>
      <c r="B241" t="s">
        <v>347</v>
      </c>
      <c r="C241" t="s">
        <v>348</v>
      </c>
      <c r="D241" t="s">
        <v>7</v>
      </c>
      <c r="E24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Export_18012_20260601113312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Anco Boender</dc:creator>
  <cp:lastModifiedBy>Anco Boender</cp:lastModifiedBy>
  <dcterms:created xsi:type="dcterms:W3CDTF">2026-06-01T09:33:49Z</dcterms:created>
  <dcterms:modified xsi:type="dcterms:W3CDTF">2026-06-01T09:33:49Z</dcterms:modified>
</cp:coreProperties>
</file>